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90" yWindow="65516" windowWidth="14370" windowHeight="11020" tabRatio="604" activeTab="5"/>
  </bookViews>
  <sheets>
    <sheet name="дод_1" sheetId="1" r:id="rId1"/>
    <sheet name="дод_2" sheetId="2" r:id="rId2"/>
    <sheet name="дод_3" sheetId="3" r:id="rId3"/>
    <sheet name="дод_4" sheetId="4" r:id="rId4"/>
    <sheet name="дод_5" sheetId="5" r:id="rId5"/>
    <sheet name="дод_6" sheetId="6" r:id="rId6"/>
  </sheets>
  <definedNames>
    <definedName name="_xlnm._FilterDatabase" localSheetId="2" hidden="1">'дод_3'!$A$20:$BN$159</definedName>
    <definedName name="_xlnm.Print_Titles" localSheetId="0">'дод_1'!$14:$16</definedName>
    <definedName name="_xlnm.Print_Titles" localSheetId="2">'дод_3'!$16:$20</definedName>
    <definedName name="_xlnm.Print_Titles" localSheetId="4">'дод_5'!$14:$15</definedName>
    <definedName name="_xlnm.Print_Titles" localSheetId="5">'дод_6'!$16:$17</definedName>
    <definedName name="_xlnm.Print_Area" localSheetId="0">'дод_1'!$B$1:$AU$88</definedName>
    <definedName name="_xlnm.Print_Area" localSheetId="1">'дод_2'!$A$1:$AT$36</definedName>
    <definedName name="_xlnm.Print_Area" localSheetId="2">'дод_3'!$A$1:$EP$159</definedName>
    <definedName name="_xlnm.Print_Area" localSheetId="3">'дод_4'!$A$1:$AI$38</definedName>
    <definedName name="_xlnm.Print_Area" localSheetId="4">'дод_5'!$A$1:$AL$65</definedName>
    <definedName name="_xlnm.Print_Area" localSheetId="5">'дод_6'!$A$1:$Z$212</definedName>
  </definedNames>
  <calcPr fullCalcOnLoad="1"/>
</workbook>
</file>

<file path=xl/sharedStrings.xml><?xml version="1.0" encoding="utf-8"?>
<sst xmlns="http://schemas.openxmlformats.org/spreadsheetml/2006/main" count="2073" uniqueCount="786">
  <si>
    <t>0813043</t>
  </si>
  <si>
    <t>0813044</t>
  </si>
  <si>
    <t>0813045</t>
  </si>
  <si>
    <t>0813046</t>
  </si>
  <si>
    <t>0813047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</si>
  <si>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</si>
  <si>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</si>
  <si>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0813140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</si>
  <si>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</si>
  <si>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</si>
  <si>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</si>
  <si>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</si>
  <si>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</si>
  <si>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</si>
  <si>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</si>
  <si>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</si>
  <si>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</si>
  <si>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</si>
  <si>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 xml:space="preserve">Забезпечення діяльності інших закладів в галузі культури і мистецтва </t>
  </si>
  <si>
    <t>1011100</t>
  </si>
  <si>
    <t>3710180</t>
  </si>
  <si>
    <t>Надання дошкільної освіти</t>
  </si>
  <si>
    <t>0611020</t>
  </si>
  <si>
    <t>0611090</t>
  </si>
  <si>
    <t>0611150</t>
  </si>
  <si>
    <t>0611161</t>
  </si>
  <si>
    <t>0611162</t>
  </si>
  <si>
    <t>0613140</t>
  </si>
  <si>
    <t>0615031</t>
  </si>
  <si>
    <t>0117370</t>
  </si>
  <si>
    <t>Співфінансування інвестиційних проектів</t>
  </si>
  <si>
    <t>0150</t>
  </si>
  <si>
    <t>1100</t>
  </si>
  <si>
    <t>1150</t>
  </si>
  <si>
    <t>1161</t>
  </si>
  <si>
    <t>2010</t>
  </si>
  <si>
    <t>2111</t>
  </si>
  <si>
    <t>2144</t>
  </si>
  <si>
    <t>3011</t>
  </si>
  <si>
    <t>3012</t>
  </si>
  <si>
    <t>3021</t>
  </si>
  <si>
    <t>3022</t>
  </si>
  <si>
    <t>3031</t>
  </si>
  <si>
    <t>0100000</t>
  </si>
  <si>
    <t>1000000</t>
  </si>
  <si>
    <t>3242</t>
  </si>
  <si>
    <t>7370</t>
  </si>
  <si>
    <t>8410</t>
  </si>
  <si>
    <t>9770</t>
  </si>
  <si>
    <t>3121</t>
  </si>
  <si>
    <t>3131</t>
  </si>
  <si>
    <t>3140</t>
  </si>
  <si>
    <t>3192</t>
  </si>
  <si>
    <t>5061</t>
  </si>
  <si>
    <t>7640</t>
  </si>
  <si>
    <t>8110</t>
  </si>
  <si>
    <t>1162</t>
  </si>
  <si>
    <t>5031</t>
  </si>
  <si>
    <t>3032</t>
  </si>
  <si>
    <t>3035</t>
  </si>
  <si>
    <t>3041</t>
  </si>
  <si>
    <t>3042</t>
  </si>
  <si>
    <t>3043</t>
  </si>
  <si>
    <t>3044</t>
  </si>
  <si>
    <t>3045</t>
  </si>
  <si>
    <t>3046</t>
  </si>
  <si>
    <t>3047</t>
  </si>
  <si>
    <t>3104</t>
  </si>
  <si>
    <t>3160</t>
  </si>
  <si>
    <t>4030</t>
  </si>
  <si>
    <t>4040</t>
  </si>
  <si>
    <t>4060</t>
  </si>
  <si>
    <t>4081</t>
  </si>
  <si>
    <t>8700</t>
  </si>
  <si>
    <t>9150</t>
  </si>
  <si>
    <t>Додаток 2</t>
  </si>
  <si>
    <t xml:space="preserve">на утримання дошкільних закладів  </t>
  </si>
  <si>
    <t>Міжбюджетних трансфертів з Новоайдарського районного бюджету   місцевим бюджетам   на 2018 рік</t>
  </si>
  <si>
    <t>від "___ " грудня 2017 р. № 15 / ____</t>
  </si>
  <si>
    <t>Перелік місцевих (регіональних) галузевих програм</t>
  </si>
  <si>
    <t>районного бюджету на 2018 рік</t>
  </si>
  <si>
    <t>Районної цільової соціальної програми «Протидії ВІЛ – інфекції/СНІДу в  Новоайдарському районі на 2017 – 2019  роки»</t>
  </si>
  <si>
    <t>Бюджет с.Бахмутівка</t>
  </si>
  <si>
    <t>Бюджет Старобільського району</t>
  </si>
  <si>
    <t>Районна Програма соціального захисту вразливих верств населення, ветеранів війни, праці, військової служби, пенсіонерів та громодян похилого віку на 2017-2021 роки</t>
  </si>
  <si>
    <t>Програма формування пози-тивного іміджу Новоайдарського р-на на 2016-2018</t>
  </si>
  <si>
    <t>Загальнорайонні заходи на 2018 рік</t>
  </si>
  <si>
    <t>на виконання повноважень військово - цивільної адміністрації села Кримське</t>
  </si>
  <si>
    <t>БАЛАНС</t>
  </si>
  <si>
    <t>Разом:</t>
  </si>
  <si>
    <t>Інша субвенція з місцевого бюджету  (2620)</t>
  </si>
  <si>
    <t>на поповнення бібліотечних фондів КЗ "Міська бібліотека для дітей м.Щастя"</t>
  </si>
  <si>
    <t>на поповнення бібліотечних фондів КЗ «Міська універсальна публічна бібліотека м. Щастя»</t>
  </si>
  <si>
    <t>Бюджет м.Щастя</t>
  </si>
  <si>
    <t>Бюджет військово - цивільної адміністрації села Кримське</t>
  </si>
  <si>
    <t>Бюджет військово - цивільної адміністрація сіл Трьохізбенка, Кряківка, Лобачеве, Лопаскине, Оріхово - Донецьке</t>
  </si>
  <si>
    <t xml:space="preserve">Бюджет с.Чабанівка </t>
  </si>
  <si>
    <t xml:space="preserve">Бюджет с.Райгородка </t>
  </si>
  <si>
    <t>Бюджет с.Смолянинове</t>
  </si>
  <si>
    <t>Разом :</t>
  </si>
  <si>
    <t>Придбання спортивного обладнання (тренажер гіперекстезія)</t>
  </si>
  <si>
    <t>12309511000</t>
  </si>
  <si>
    <t>Баланс</t>
  </si>
  <si>
    <t>0117325</t>
  </si>
  <si>
    <t>0443</t>
  </si>
  <si>
    <r>
      <t>Будівництво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споруд, установ та закладів фізичної культури і спорту</t>
    </r>
  </si>
  <si>
    <t>0611160</t>
  </si>
  <si>
    <t>Інші програми, заклади та заходи у сфері освіти</t>
  </si>
  <si>
    <t>Інші заклади та заходи</t>
  </si>
  <si>
    <t>0613240</t>
  </si>
  <si>
    <t>0613242</t>
  </si>
  <si>
    <t>0813230</t>
  </si>
  <si>
    <t>0813081</t>
  </si>
  <si>
    <t>0813083</t>
  </si>
  <si>
    <t>3083</t>
  </si>
  <si>
    <t>0813240</t>
  </si>
  <si>
    <t>Будівництво об'єктів соціально-культурного призначення</t>
  </si>
  <si>
    <t>від "___ " липня 2018 р. № 19/ ____</t>
  </si>
  <si>
    <t>від "___ "липня 2018 р. № 19 / ____</t>
  </si>
  <si>
    <t>Будівництво установ та закладів культури</t>
  </si>
  <si>
    <t>Інші заклади та заходи в галузі культури і мистецтва</t>
  </si>
  <si>
    <t>уточн в міжсесійний період станом на 31.10.2018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</si>
  <si>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зарахунок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</si>
  <si>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</si>
  <si>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Придбання монітору пацієнта ВМ800А (2 шт.)</t>
  </si>
  <si>
    <t>Придбання стільців секційних (14 секцій по 8 стільців)</t>
  </si>
  <si>
    <t>Придбання іноваційного медичного налобного освітлювача (Cвітильник AY-A031) ( 1 шт.)</t>
  </si>
  <si>
    <t>Придбання ендоскопічного набору для провендення отолорингологічних досліджень</t>
  </si>
  <si>
    <t>Придбання апарату високочастотного електрохірургічного ЕХВЧ-200 "Надія-4" (Модель-200РХ)</t>
  </si>
  <si>
    <t>Придбання комп'ютерів для Щастинської міської лікарні</t>
  </si>
  <si>
    <t>від "___ " листопад 2018 р. № 21 / ____</t>
  </si>
  <si>
    <t>Придбання комп'ютерного обладнання КЗ "Міська бібліотека для дітей м.Щастя"</t>
  </si>
  <si>
    <t>Бюджет с.Співаківка</t>
  </si>
  <si>
    <t>12309512000</t>
  </si>
  <si>
    <t>Придбання житла дитині-сироті Хрипунову С.А., який перебуває на квартирному обліку в с.Співаківка</t>
  </si>
  <si>
    <t>Ремонт з термомодернізаційним ефектом Штормівської амбулаторії сімейного лікаря в селі Штормове, Новоайдарського району, Луганської області (оплата робіт по капремонту)</t>
  </si>
  <si>
    <t>Співфінансування з місцевого бюджету  по проекту" Колядівська сільська амбулаторія загальної практики сімейної медицини по вул. Миру в с.Колядівка Новоайдварського району - будівництво" (наказ Міністерства регіонального розвитку, будівництва та житлово-комунального господарства України" №187 від 26.07.2018 року)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</si>
  <si>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</si>
  <si>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0215053</t>
  </si>
  <si>
    <t xml:space="preserve">Старобільському РТМО за медичні послуги родділям та породіллям Новоайдарського району </t>
  </si>
  <si>
    <t>Найменування місцевої програми</t>
  </si>
  <si>
    <t>Код ТПКВКМБ/ТКВКБМС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</si>
  <si>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</si>
  <si>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 /ТПКВКМБ/ТКВКБМС</t>
  </si>
  <si>
    <t>Всеукраїнська військово-патріотична гра «Джура-Прикордонник» у 2018</t>
  </si>
  <si>
    <t>Районна програма розвитку публічних бібліотек району на 2017- 2020 р.р.</t>
  </si>
  <si>
    <t>Районна програма розвитку української мови, культури та національної свідомості громадян України на території Новоайдарського району на 2018-2020 р.р.</t>
  </si>
  <si>
    <t>Програму "Мистецька освіта Новоайдарщини" на 2018 - 2020 р.р.</t>
  </si>
  <si>
    <t>Додаток 5</t>
  </si>
  <si>
    <t>Перелік</t>
  </si>
  <si>
    <t>об`єктів, видатки на які у 2018 році будуть проводитись за рахунок коштів бюджету розвитку</t>
  </si>
  <si>
    <t xml:space="preserve">Найменування робіт (об’єктів) </t>
  </si>
  <si>
    <t xml:space="preserve">Сума </t>
  </si>
  <si>
    <t>Співфінансування інвестиційного проекту "Реконструкція громадського будинку під центр надання адміністративних послуг за адресою: район Новоайдарський смт.Новоайдар вул.Центральна 28а"</t>
  </si>
  <si>
    <t>Співфінансування проекту по "Спортивний майданчик зі штучним покриттям по вул.Центральна 19а смт.Новоайдар Луганської області - будівництво"</t>
  </si>
  <si>
    <t>Капітальний ремонт Будинку культури за адресою смт.Новоайдар (другий поверх)</t>
  </si>
  <si>
    <t>Додаток 6</t>
  </si>
  <si>
    <t>Придбання шкільних автобусів</t>
  </si>
  <si>
    <t>Придбання кабінету захисту Вітчизни (2 шт.)</t>
  </si>
  <si>
    <t>Придбання навчальних кабінетів для учнів 1 класів</t>
  </si>
  <si>
    <t>на утримання закладів  культури по сільським радам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</si>
  <si>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</si>
  <si>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</si>
  <si>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Надання пільг та  субсидій населенню на придбання твердого та рідкого пічного побутового палива і скрапленого газу</t>
  </si>
  <si>
    <t>0813030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</si>
  <si>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окремим категоріям громадян</t>
  </si>
  <si>
    <t>0813040</t>
  </si>
  <si>
    <t>Надання допомоги сім'ям з дітьми, малозабезпеченим сім'я, тимчасової допомоги дітям</t>
  </si>
  <si>
    <t>0813080</t>
  </si>
  <si>
    <t>Дотації з місцевого бюджету</t>
  </si>
  <si>
    <t>Співфінансування на закупівлю шкільного автобусу в розмірі 30% на виконання розпорядження Кабінету Міністрів України від 18.12.2017 № 929-р "Про розподіл нерозподілених видатків освітньої субвенції для територій Донецької та Луганської областей, на яких органи державної влади тимчасово не здійснюю або здійснюють не в повному обсязі свої повноваження, у 2017 році"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</si>
  <si>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</si>
  <si>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соц-економ розв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</si>
  <si>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</si>
  <si>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</si>
  <si>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1017363</t>
  </si>
  <si>
    <t>Державне управління</t>
  </si>
  <si>
    <t>Обласний бюджет</t>
  </si>
  <si>
    <t>Співфінансування (30%) на закупівлю шкільного автобусу  на виконання розпо-рядження КМУ від 18.12.2017 № 929-р</t>
  </si>
  <si>
    <t>Реконструкція території загального користування перед будівлею, яка розташована за адресою: вул. Центральна, 25, смт Новоайдар Новоайдарського району Луганської області</t>
  </si>
  <si>
    <t>Капітальний ремонт будівель та споруд терапевтичного відділення (харчувального блоку) КЗ “Щастинська міська лікарня” м. Щастя, вул. Донецька, 97</t>
  </si>
  <si>
    <t>Всього по місцевим бюджетам району</t>
  </si>
  <si>
    <t>Співфінансування проекту "Україна єдина" (розпорядження голови Луганської ВЦА від 04.07.2018 №519</t>
  </si>
  <si>
    <t>Співфінансування проекту "Схід і Захід разом: будуємо  довіру зі шкільної парти" (розпорядження голови Луганської ВЦА від 04.07.2018 №521</t>
  </si>
  <si>
    <t xml:space="preserve">поповнення бібліотечного фонду </t>
  </si>
  <si>
    <t>Обласний бюджет Луганської області</t>
  </si>
  <si>
    <t>на придбання автобусу Атаман (співфінансування)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</si>
  <si>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набула права на пенсійну виплату, допомога по догляду за особами з інвалідністю I чи II групи внаслідок психічного розладу, компенсаційної виплати непрацюючійпрацездатній особі, якадоглядає за особою з  інвалідністю I чи II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</si>
  <si>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</si>
  <si>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</si>
  <si>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Зміни до джерел фінансування районного бюджету на 2018 рік 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</si>
  <si>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</si>
  <si>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3718700</t>
  </si>
  <si>
    <t>3719150</t>
  </si>
  <si>
    <t>3719770</t>
  </si>
  <si>
    <t>0813010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</si>
  <si>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</si>
  <si>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</si>
  <si>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0726</t>
  </si>
  <si>
    <t>Відшкодування вартості лікарських засобів для лікування окремих захворювань</t>
  </si>
  <si>
    <t>2146</t>
  </si>
  <si>
    <t>0112146</t>
  </si>
  <si>
    <t>0214082</t>
  </si>
  <si>
    <t>4082</t>
  </si>
  <si>
    <t>Інші заходи в галузі культури і мистецтва</t>
  </si>
  <si>
    <t>0213242</t>
  </si>
  <si>
    <t xml:space="preserve">                від " 22 " грудня  2017 року №15/10</t>
  </si>
  <si>
    <t xml:space="preserve">                від " ___ " березня  2018 року № 17/__</t>
  </si>
  <si>
    <t>Зміни "+", "-" згідно рішення № 17/__  від 22.03.2018 р.</t>
  </si>
  <si>
    <t>уточн в міжсесійний період станом на 31.08.2018</t>
  </si>
  <si>
    <t>Співфінансування з місцевого бюджету 10% по проекту "Капітальний ремонт Смолянинівської амбулаторії сімейного лікаря Новоайдарського ЦПМСД, с.Смоляниново, вул. Шевченко 1а"</t>
  </si>
  <si>
    <t xml:space="preserve">Співфінансування з місцевого бюджету 10% по проекту" Реконструкція Райгородської амбулаторії сімейного лікаря Новоайдарського ЦПМСД, с.Райгородка, вул. Нова, 24а" </t>
  </si>
  <si>
    <t xml:space="preserve">Співфінансування з місцевого бюджету по проекту" Реконструкція Райгородської амбулаторії сімейного лікаря Новоайдарського ЦПМСД, с.Райгородка, вул. Нова, 24а" </t>
  </si>
  <si>
    <t>Співфінансування з місцевого бюджету  по проекту "Капітальний ремонт Смолянинівської амбулаторії сімейного лікаря Новоайдарського ЦПМСД, с.Смоляниново, вул. Шевченко 1а"</t>
  </si>
  <si>
    <t xml:space="preserve">Придбання дефібрилятора-монітора ДКІ-Н-10М </t>
  </si>
  <si>
    <t>Придбання відсмоктувача медичного 7А-23В (20л) (2 шт.)</t>
  </si>
  <si>
    <t>Придбання насосу шприцевого (2 шт)</t>
  </si>
  <si>
    <t>Придбання кисневого концентратору (2 шт)</t>
  </si>
  <si>
    <t>Придбання монітору пацієнта ВМ800А</t>
  </si>
  <si>
    <t>Придбання модульного монітору експертного класу ВМ1500</t>
  </si>
  <si>
    <t>Придбання санітарного автомобіля Renault Duster 1.5 D МТ (110л.с.) Life2018</t>
  </si>
  <si>
    <t>Холодильник ATLANT XM-4021-100 в лаборатория (2шт)</t>
  </si>
  <si>
    <t>Придбання гематологічного аналізатора Hematology Analyzer Micro CC 20 Plus (1 шт.)</t>
  </si>
  <si>
    <t>Придбання аналізатора сечі Laura Smart (1 шт.)</t>
  </si>
  <si>
    <t>Придбання спірографа (монітора пацієнта SP10)</t>
  </si>
  <si>
    <t>Придбання біохімічного аналізатора напівавтоматичного RT-9800</t>
  </si>
  <si>
    <t>Придбання індикатора внутрішньоочного тиску ІГД-02 Diathera</t>
  </si>
  <si>
    <t>Придбання клінічного аналізатора Rayto RT100С</t>
  </si>
  <si>
    <t>Придбання холтера ЕКГ ВІ6600-3 з ПЗ Неасо</t>
  </si>
  <si>
    <t>Придбання шафи медичної ШМ-2 (7шт) Для оснащення Новоохтирської СЛА, Райгородської СЛА, Смолянинівської СЛА, Чабанівського ФП</t>
  </si>
  <si>
    <t>Придбання двокамерного холодильника SNAIGE RF32SM-S10021 (4 шт) Для денного стаціонару Новоайдарської ЛА, Щастинської ЛА, Чабанівського ФП</t>
  </si>
  <si>
    <t>Комп'ютер у зборі (4 шт) Новоайдарська ЛА, Райгородська СЛА, Бахмутівська СЛА</t>
  </si>
  <si>
    <t>Принтер Canon i-SENSYS MF231 для Новоайдарської ЛА</t>
  </si>
  <si>
    <t>Стерилізатор повітряний ГП-20 для Кримської СЛА</t>
  </si>
  <si>
    <t>Організація й облаштування комерційних вузлів засобами дистанційної передачі даних, розробка технічного завдання для робочого проекту (постанова Національної комісії від 30.09.2015 р. № 2494)</t>
  </si>
  <si>
    <t>Придбання санітарного автотранспорту  для Новоайдарського РТМО</t>
  </si>
  <si>
    <t>Придбання іноваційного медичного налобного освітлювача NSE ( ! шт.)</t>
  </si>
  <si>
    <t>Придбання цифрового ендоскопу з відеокамерою та освітлювачем</t>
  </si>
  <si>
    <t>Придбання коагулятора лазерного універсального "Ліка-хірург" 10 Вт, 940нм</t>
  </si>
  <si>
    <t>Придбання мамографа для діагностики раку молочної залози</t>
  </si>
  <si>
    <t xml:space="preserve">Придбання холодильника </t>
  </si>
  <si>
    <t>Придбання морозильної камери на 400л</t>
  </si>
  <si>
    <t>Придбання холодильника для відділення переливання крові</t>
  </si>
  <si>
    <t>Придбання стерилізатора парового</t>
  </si>
  <si>
    <t>Придбання м'якої меблі для хірург. від. та холу терапевт.відділ.</t>
  </si>
  <si>
    <t>Придбання комп'ютерної техніки (5од.)</t>
  </si>
  <si>
    <r>
      <t>Капітального ремонту залізобетонної огорожі нежитлового об’єкту – стадіону «Колос» розташованого за адресою: вул.</t>
    </r>
    <r>
      <rPr>
        <b/>
        <sz val="14"/>
        <rFont val="Times New Roman"/>
        <family val="1"/>
      </rPr>
      <t> </t>
    </r>
    <r>
      <rPr>
        <sz val="14"/>
        <rFont val="Times New Roman"/>
        <family val="1"/>
      </rPr>
      <t>Центральна 19а смт. Новоайдар Луганської області»</t>
    </r>
  </si>
  <si>
    <t>придбання вхідних дверей</t>
  </si>
  <si>
    <t>Придбання обладнання на виконання Програми розвитку ФМ-радіомовлення в Новоайдарському районі на 2018-2020</t>
  </si>
  <si>
    <t>реконструкцію комерційного вузла обліку природного газу та встановлення GPRS модему для закладів освіти</t>
  </si>
  <si>
    <t xml:space="preserve">придбання електричної плити (220 В)  для ДНЗ «Топольок» с.Райгородка </t>
  </si>
  <si>
    <t>придбання м'ясорубки професійної для ідальні ДНЗ "Сонечко" смт. Новоайдар</t>
  </si>
  <si>
    <t>Придбання ноутбуку в ДНЗ "Колобок" с.Денежникове</t>
  </si>
  <si>
    <t>Плани з урахуванням  рішення №17/___ від 22.03.2018 р.</t>
  </si>
  <si>
    <t>Голова</t>
  </si>
  <si>
    <t xml:space="preserve">Новоайдарської  районної ради                                                                               В.В. Макогон </t>
  </si>
  <si>
    <t>від "22"  грудня 2017 року № 15 /10</t>
  </si>
  <si>
    <t>від "___"  березня 2018 року № 17 /___</t>
  </si>
  <si>
    <t>0112140</t>
  </si>
  <si>
    <t>0110000</t>
  </si>
  <si>
    <t>0112110</t>
  </si>
  <si>
    <t>2110</t>
  </si>
  <si>
    <t>Первинна медична допомога населенню</t>
  </si>
  <si>
    <t>Програми і централізовані заходи у галузі охорони здоров`я</t>
  </si>
  <si>
    <t>3240</t>
  </si>
  <si>
    <t>0117320</t>
  </si>
  <si>
    <t>7320</t>
  </si>
  <si>
    <t>Будівництво об`єктів соціально-культурного призначення</t>
  </si>
  <si>
    <t>0117360</t>
  </si>
  <si>
    <t>7360</t>
  </si>
  <si>
    <t>Виконання інвестиційних проектів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</si>
  <si>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</si>
  <si>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</si>
  <si>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</si>
  <si>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0213120</t>
  </si>
  <si>
    <t>3120</t>
  </si>
  <si>
    <t>Здійснення соціальної роботи з вразливими категоріями населення</t>
  </si>
  <si>
    <t>0213130</t>
  </si>
  <si>
    <t>3130</t>
  </si>
  <si>
    <t>Реалізація державної політики у молодіжній сфері</t>
  </si>
  <si>
    <t>0213190</t>
  </si>
  <si>
    <t>3190</t>
  </si>
  <si>
    <t>Соціальний захист ветеранів війни та праці</t>
  </si>
  <si>
    <t>0213240</t>
  </si>
  <si>
    <t>0214080</t>
  </si>
  <si>
    <t>4080</t>
  </si>
  <si>
    <t>0215050</t>
  </si>
  <si>
    <t>5050</t>
  </si>
  <si>
    <t>Підтримка фізкультурно-спортивного руху</t>
  </si>
  <si>
    <t>0215060</t>
  </si>
  <si>
    <t>5060</t>
  </si>
  <si>
    <t>Інші заходи з розвитку фізичної культури та спорту</t>
  </si>
  <si>
    <t>0600000</t>
  </si>
  <si>
    <t>0610000</t>
  </si>
  <si>
    <t>0615030</t>
  </si>
  <si>
    <t>5030</t>
  </si>
  <si>
    <t>Розвиток дитячо-юнацького та резервного спорту</t>
  </si>
  <si>
    <t>0800000</t>
  </si>
  <si>
    <t>Управління соціального захисту населення Новоайдарської райдержадміністррації</t>
  </si>
  <si>
    <t>0810000</t>
  </si>
  <si>
    <t>1010000</t>
  </si>
  <si>
    <t>3700000</t>
  </si>
  <si>
    <t>3710000</t>
  </si>
  <si>
    <t>0112150</t>
  </si>
  <si>
    <t>2150</t>
  </si>
  <si>
    <t>Інші програми, заклади та заходи у сфері охорони здоров`я</t>
  </si>
  <si>
    <t>0112152</t>
  </si>
  <si>
    <t>2152</t>
  </si>
  <si>
    <t>Інші програми та заходи у сфері охорони здоров`я</t>
  </si>
  <si>
    <t>0113240</t>
  </si>
  <si>
    <t>0200000</t>
  </si>
  <si>
    <t>0210000</t>
  </si>
  <si>
    <t>Новоайдарської районної ради</t>
  </si>
  <si>
    <t>Новоайдарської районної ради                                                               В.В. Макогон</t>
  </si>
  <si>
    <t>Бюджет с.Дмитрівка</t>
  </si>
  <si>
    <t>Бюджет с.Колядівка</t>
  </si>
  <si>
    <t>Бюджет с.Новоахтирка</t>
  </si>
  <si>
    <t>Бюджет с.Олексіївка</t>
  </si>
  <si>
    <t>Управління економічного розвитку і торгівлі Новоайдарської районної державної адміністрації Луганської області</t>
  </si>
  <si>
    <t>В.В. Макогон</t>
  </si>
  <si>
    <t>від "22 " грудня 2017 р. № 15 / 10</t>
  </si>
  <si>
    <t>від " ___" березня  2018 року № 18 / ___</t>
  </si>
  <si>
    <t>від " 22" грудня  2017 року № 15 / 10</t>
  </si>
  <si>
    <t xml:space="preserve">Новоайдарської районної ради </t>
  </si>
  <si>
    <t>В.В.Макогон</t>
  </si>
  <si>
    <t xml:space="preserve">Придбання кабінетів початкових класів </t>
  </si>
  <si>
    <t>Придбання електроплити для їдальні Дмитрівської ЗОШ І-ІІІ ступенів -ДНЗ</t>
  </si>
  <si>
    <t>Придбання електроплити для їдальні Новоайдарської школи-гімназії</t>
  </si>
  <si>
    <t>Реконструкція колишнього стоматологічного корпусу під розміщення рентгенологічної служби Новоайдарського РТМО по вул. Пролетарська, смт Новоайдар Луганської області</t>
  </si>
  <si>
    <t>Капітальний ремонт. Улаштування пандусу до адмінкорпусу Новоайдарського РТМО  Луганської області</t>
  </si>
  <si>
    <t>Капітальний ремонт Новоайдарського РТМО. Устройство пандуса к лечебному корпусу.</t>
  </si>
  <si>
    <t xml:space="preserve">на благоустрій м.Щастя </t>
  </si>
  <si>
    <t>фінансова підтримка КП "Байкал" (на оплату праці)</t>
  </si>
  <si>
    <t>співфінансування на проведення поточного та середнього ремонту автомобільних доріг</t>
  </si>
  <si>
    <t>Інша субвенція з місцевого бюджету (2620)</t>
  </si>
  <si>
    <t>Інша субвенція з місцевого бюджету (3220)</t>
  </si>
  <si>
    <t>на проведеня капітального ремонту  школи № 2 м.Щастя (харчувального блоку та їдальні)</t>
  </si>
  <si>
    <t>Плани з урахуванням  рішення №19/___ від ____07.2018 р.</t>
  </si>
  <si>
    <t>Капітальний ремонт мережі електропостачання Новоайдарського РТМО</t>
  </si>
  <si>
    <t>від "22" грудня 2017 р. № 15 /10</t>
  </si>
  <si>
    <t>від "___ "березня 2018 р. № 17 / ____</t>
  </si>
  <si>
    <t>12309505040</t>
  </si>
  <si>
    <t>12309557000</t>
  </si>
  <si>
    <t>12309508000</t>
  </si>
  <si>
    <t>12309401000</t>
  </si>
  <si>
    <t>Бюджет смт. Новоайдар</t>
  </si>
  <si>
    <t>на утримання закладу КЗ «Культурно-спортивний центр "Щастя"</t>
  </si>
  <si>
    <t>Перевірка</t>
  </si>
  <si>
    <t>Програма розвитку фіз. культури та спорту в Новоайдарському районі на 2017-2021 роки</t>
  </si>
  <si>
    <t>Капітальний ремонт КПНЗ "Школа мистецтв естетичного виховання м.Щастя Новоайдарського району Луганської області"</t>
  </si>
  <si>
    <t xml:space="preserve">Капітальний ремонт Новоайдарської дитячої школи мистецтв </t>
  </si>
  <si>
    <t>Капітальний ремонт будівлі Новоайдарського районного країзнавського музею за адресою Луганська область, смт.Новоайдар, вул.Незалежності 7</t>
  </si>
  <si>
    <t>Співфінансування проекту "Капітальний ремонт спортивного залу Денежниківської ЗОШ І-ІІІ ступенів Новоайдарського району Луганської області"</t>
  </si>
  <si>
    <t>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</si>
  <si>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IІ </t>
  </si>
  <si>
    <t>від "___ " листопада 2018 р. № 21/ ____</t>
  </si>
  <si>
    <t>Програма формування позитивного іміджу Новоайдарського району на 2016-2018</t>
  </si>
  <si>
    <t>Програма розвитку фізичної культури та спорту в Новоайдарському районі на 2017-2021 роки</t>
  </si>
  <si>
    <t>Зміни "+", "-" згідно рішення № 21/__               від ___.11.2018 р.</t>
  </si>
  <si>
    <t>від "___ " вересня 2018 р. № 21/ ____</t>
  </si>
  <si>
    <t>Плани з урахуванням  рішення №21/___                       від 29. 11.2018 р.</t>
  </si>
  <si>
    <t>Співфінансування проекту "Капітальний ремонт спортивного залу Бахмутівської ЗОШ І-ІІІ ступенів Новоайдарського району Луганської області"</t>
  </si>
  <si>
    <t>Придбання навчальних кабінетів для учнів   1 класів</t>
  </si>
  <si>
    <t>12309505000</t>
  </si>
  <si>
    <t>Зміни "+", "-" згідно рішення № 18/__  від ___.06.2018 р.</t>
  </si>
  <si>
    <t>Плани з урахуванням  рішення №18/___ від ___.06.2018 р.</t>
  </si>
  <si>
    <t>Плани з урахуванням  рішення №18/___ від ____.06.2018 р.</t>
  </si>
  <si>
    <t>від " ___" червня  2018 року № 18 / ___</t>
  </si>
  <si>
    <t>від "___"  червня 2018 року № 18 /___</t>
  </si>
  <si>
    <t>Лист ДФ (висновок)</t>
  </si>
  <si>
    <t>Придбання пральної машини для Новоохтирської СЛА</t>
  </si>
  <si>
    <t>Придбання пральної машини для ДНЗ "Білосніжка" с. Олексіївка</t>
  </si>
  <si>
    <t>Придбання протипожежних дверей у приміщення електрощитової в ДНЗ "Білосніжка" с.Олексіївка</t>
  </si>
  <si>
    <t>Капітальний ремонт НВК Новоохтирської ЗОШ</t>
  </si>
  <si>
    <t>Придбання комп'ютеру та багатофункціонального пристрою для Михайлюківської ЗОШ</t>
  </si>
  <si>
    <t>Придбання комп'ютера для ведення бух.обліку</t>
  </si>
  <si>
    <t>Реконструкція-приєднання комерційного вузла обліку газу</t>
  </si>
  <si>
    <t>придбання національних костюмів, взуття (м.Щастя)</t>
  </si>
  <si>
    <t>Програму розвитку публічних бібліотек Новоайдарського району</t>
  </si>
  <si>
    <t>Придбання комп'ютерної техніки</t>
  </si>
  <si>
    <t>Придбання ноутбука, фотоапарата, проектора</t>
  </si>
  <si>
    <t>Розробка технічного завдання для робочого проекту (організація й облаштування комерційних вузлів засобами дистанційної передачі даних)</t>
  </si>
  <si>
    <t>Придбання баяну для Михайлюковського СКБ</t>
  </si>
  <si>
    <t xml:space="preserve">Придбання ноутбука </t>
  </si>
  <si>
    <t>Придбання обладнання для клубних закладів (Денежниківського БК, Трьоізбенського БК, Айдар Миколаївського клубу, Марсівського народного дому, Муратівського клубу, Побєдівського СК)</t>
  </si>
  <si>
    <t>3719510</t>
  </si>
  <si>
    <t>9510</t>
  </si>
  <si>
    <t>на благоустрій м.Щастя (оплата за вулічне освітлення)</t>
  </si>
  <si>
    <t>на проведення поточного ремонту будінки дитини-сироти</t>
  </si>
  <si>
    <t>Придбання санітарного автотранспорту з ношами</t>
  </si>
  <si>
    <t>Придбання газових котлів (5 шт.)</t>
  </si>
  <si>
    <t>Придбання циркуляційних насосів Wilo NOP-S 30/10 EM PN10 (6 шт.)</t>
  </si>
  <si>
    <t>Капітальний ремонт будівлі харчоблоку Новоайдарського районного територіального медичного об'єднання за адресою: по вул. Незалежності, 20 "з", смт.Новоайдар Луганської області</t>
  </si>
  <si>
    <t>Капітальний ремонт Новоайдарського РТМО. Устройство пандуса к лечебному корпусу</t>
  </si>
  <si>
    <r>
      <t>Співфінансування з райбюджету</t>
    </r>
    <r>
      <rPr>
        <sz val="12"/>
        <color indexed="8"/>
        <rFont val="Times New Roman"/>
        <family val="1"/>
      </rPr>
      <t xml:space="preserve"> на придбання персонального комп`ютера / ноутбука та техніки для друкування, копіювання, сканування та ламінування з витратними матеріалами для початкової школи</t>
    </r>
  </si>
  <si>
    <r>
      <t xml:space="preserve">Співфінансування з райбюджету </t>
    </r>
    <r>
      <rPr>
        <sz val="12"/>
        <color indexed="8"/>
        <rFont val="Times New Roman"/>
        <family val="1"/>
      </rPr>
      <t>на придбання обладнання для кабінетів української мови в закладах загальної середньої освіти з навчанням мовами національних меншин (у т.ч. придбання електронних фліпчартів та мобільних стендів до них для шкіл з навчанням румунською та угорською мовами)</t>
    </r>
  </si>
  <si>
    <t>Капітальний ремонт будівлі Штормівської  ЗОШ І-ІІІ ступенів Новоайдарського району Луганської області</t>
  </si>
  <si>
    <t>Придбання навчального кабінету "Захист Вітчизни" (інтерактивний тир) (3 шт.)</t>
  </si>
  <si>
    <t xml:space="preserve">Придбання навчальних кабінетів,  обладнання для навчальних кабінетів початкових класів </t>
  </si>
  <si>
    <t xml:space="preserve">Співфінансування з райбюджету на закупівлю комп’ютерного обладнання, відповідного мультимедійного контенту для початкових класів для забезпечення якісної, сучасної та доступної загальної середньої освіти "Нова українська школа" </t>
  </si>
  <si>
    <t>Висмоктувач медичний 7А-23В (20 л) (3шт)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</si>
  <si>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</si>
  <si>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Плани з урахуванням  рішення №20/___ від ____09.2018 р.</t>
  </si>
  <si>
    <t xml:space="preserve">                від " ___ " вересня  2018 року № 20/__</t>
  </si>
  <si>
    <t>Плани з урахуванням  рішення №20/___ від ___.09.2018 р.</t>
  </si>
  <si>
    <t>від " ___" вересня  2018 року № 20 / ___</t>
  </si>
  <si>
    <t>Зміни "+", "-" згідно рішення № 20/__               від ___.09.2018 р.</t>
  </si>
  <si>
    <t>Плани з урахуванням  рішення №20/___                       від ___.___.2018 р.</t>
  </si>
  <si>
    <t>Зміни "+", "-" згідно рішення № 20/__  від ____.09.2018 р.</t>
  </si>
  <si>
    <t>від "___ "версня 2018 р. № 20/ ____</t>
  </si>
  <si>
    <t>Придбання санітарного автотранспорту для Новоайдарського РТМО</t>
  </si>
  <si>
    <t>Реконструкція комерційного вузла обліку витрат газу з модемним зв'язком (на виконання постанови Національної комісії, що здійснює державне регулювання у сферах енергетики та комунальних послуг
30.09.2015  № 2494 "Про затвердження Кодексу газорозподільних систем"</t>
  </si>
  <si>
    <t xml:space="preserve"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ветеранів, 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каліцтвва або захворювання, пов'язаних з перебуванням у цих державах, визначених пунктом 7 частини другої статті 7 Закону України `Про статус ветеранів,  гарантії їх соціального захисту", та які потребують поліпшення житлових умов за рахунок відповідної субвенції з державного бюджету  </t>
  </si>
  <si>
    <t>0813220</t>
  </si>
  <si>
    <t>3220</t>
  </si>
  <si>
    <t>3223</t>
  </si>
  <si>
    <t xml:space="preserve"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
</t>
  </si>
  <si>
    <t xml:space="preserve">Грошова компенсація за належні для отримання жилі приміщення для окремих категорій населення відповідно до законодавства
</t>
  </si>
  <si>
    <t>уточнення по сесії №20</t>
  </si>
  <si>
    <t>Новоайдарське РТМО</t>
  </si>
  <si>
    <t>Комунальний заклад "Щастинська міська лікарня Новоайдарського району Луганської області"</t>
  </si>
  <si>
    <t>Придбання обладнання (холодильників, кондиціонерів, телевізорів)</t>
  </si>
  <si>
    <t>Будівництво споруд, установ та закладів фізичної культури і спорту</t>
  </si>
  <si>
    <t>Придбання комп'ютерів</t>
  </si>
  <si>
    <t>Придбання комп'ютера для Щастинської міської лікарні</t>
  </si>
  <si>
    <t>Придбання холодильника NORD для Щастинської міської лікарні</t>
  </si>
  <si>
    <t>на проведеня капітального ремонту  школи №2 м.Щастя</t>
  </si>
  <si>
    <t>Районна програма забезпечення житлом дітей-сиріт, дітей позбавлених батьківського піклування, та осіб з їх числа на 2017-2018 роки</t>
  </si>
  <si>
    <t>Морозильні какмери для їдальні Щастинської ЗОШ І-ІІІ ступеню  №1 ім.К.Кутового</t>
  </si>
  <si>
    <t>Металева огорожа для Новоайдарської ДЮСШ</t>
  </si>
  <si>
    <t xml:space="preserve">Новоайдарська селищна рада </t>
  </si>
  <si>
    <t>Співфінансування на проведення капітального ремонту по вул.Вишнева, вул Незалежності, вул. Центральна, вул Підгорна с.Айдар-Миколаївка</t>
  </si>
  <si>
    <t>Райгородська сільська рада</t>
  </si>
  <si>
    <t>Співфінансування на придбання автобусу Атаман</t>
  </si>
  <si>
    <t>Щастинська міська рада</t>
  </si>
  <si>
    <t>від "___ "червня 2018 р. № 18 / ____</t>
  </si>
  <si>
    <t>від "___ "червня 2018 р. № 18/ ____</t>
  </si>
  <si>
    <t>Спортивне обладнання (орбітрек Hop sport ns-070c - 14598,00 грн.; велотренажар Sportop B800P+ -10990,0 грн.;беговая дорожка EnergyFIT EF-760B-13999,00 грн.)</t>
  </si>
  <si>
    <t>уточнення за рахунок дотації облас</t>
  </si>
  <si>
    <t>уточнення за рахунок субв. облас</t>
  </si>
  <si>
    <t>від " ___" липень  2018 року № 19 / ___</t>
  </si>
  <si>
    <t>Капітальний ремонт будівель та споруд, які перебувають у комунальній власності територіальної громади м.Щастя та числяться на балансі виконавчого комітету Щастинської міської ради (квартал Енергетіков 16, ЩЗ школа І-ІІІ ступенів) харчувального блоку та їдальні</t>
  </si>
  <si>
    <t>Капітальний  ремонт соціального будинку, придбаному дитини-сироті</t>
  </si>
  <si>
    <t>Співфінансування на проведення капітального ремонту по вул.Вишнева, вул. Незалежності, вул. Центральна, вул. Підгорна с.Айдар-Миколаївка</t>
  </si>
  <si>
    <t>Cубвенція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</si>
  <si>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освіти"Нова українська школа" за рахунок відповідної субвенції з державіного бюджету</t>
  </si>
  <si>
    <t>Плани з урахуванням  рішення №18/___            від ___.06.2018 р.</t>
  </si>
  <si>
    <t>Зміни "+", "-" згідно рішення № 18/__               від ___.06.2018 р.</t>
  </si>
  <si>
    <t>Зміни "+", "-" згідно рішення № 17/__               від ___.03.2018 р.</t>
  </si>
  <si>
    <t>Плани з урахуванням  рішення №15/10           від 22.12.2017 р.</t>
  </si>
  <si>
    <t>Районна Програми протидії поширенню наркоманії, боротьби з незаконим обігом наркотичних засобів, психотропних речовин і прекурсорів в Новоайдарському районі на 2016-2020 роки</t>
  </si>
  <si>
    <t>Прогрома забезпечення функціювання комунальної установи "Трудовий архів Новоайдарського району" на 2016-2018 роки</t>
  </si>
  <si>
    <t>Програма розвитку ФМ-радіо-мовлення в Новоайдарському районі на 2018-2020</t>
  </si>
  <si>
    <t>Управління соціального захисту населення Новоайдарської районної державної адміністрації Луганської області</t>
  </si>
  <si>
    <t>Відділ освіти Новоайдарської районної державної адміністрації Луганської області</t>
  </si>
  <si>
    <t>Програма формування пози-тивного іміджу Новоайдарського району на 2016-2018 р.р.</t>
  </si>
  <si>
    <t>0117680</t>
  </si>
  <si>
    <t>Членські внески до асоціацій органів місцевого самоврядування</t>
  </si>
  <si>
    <t>уточнення за рахунок субвенцій сіл</t>
  </si>
  <si>
    <t>уточнення за рахунок субвенцій держав</t>
  </si>
  <si>
    <t>разом</t>
  </si>
  <si>
    <t>Всього:</t>
  </si>
  <si>
    <t>по базе</t>
  </si>
  <si>
    <t>медсубвен ЦПМСД</t>
  </si>
  <si>
    <t>Капітальний ремонт будівлі районного будинку культури смт.Новоайдар Луганської області (ЗАГС)</t>
  </si>
  <si>
    <t>Баланс ф.3 по сесії № 18</t>
  </si>
  <si>
    <t>Зауваження ДФ по спец.фонду власні</t>
  </si>
  <si>
    <t>Зауваження ДФ по спец.фонду залишки</t>
  </si>
  <si>
    <t xml:space="preserve">Баланс ф.3 та ф.1 </t>
  </si>
  <si>
    <t>Капітальний ремонт фізкабінету у дитячому відділені Новоайдарського РТМО Луганської області</t>
  </si>
  <si>
    <t>0117322</t>
  </si>
  <si>
    <r>
      <t>Будівництво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медичних установ та закладів</t>
    </r>
  </si>
  <si>
    <t>Плани з урахуванням  рішення №18/___ від 07.06.2018 р.</t>
  </si>
  <si>
    <t>Придбання комп'ютера та принтера</t>
  </si>
  <si>
    <r>
      <t>Будівництво</t>
    </r>
    <r>
      <rPr>
        <vertAlign val="superscript"/>
        <sz val="9"/>
        <rFont val="Times New Roman"/>
        <family val="1"/>
      </rPr>
      <t>1</t>
    </r>
    <r>
      <rPr>
        <sz val="12"/>
        <rFont val="Times New Roman"/>
        <family val="1"/>
      </rPr>
      <t xml:space="preserve"> медичних установ та закладів</t>
    </r>
  </si>
  <si>
    <t>Плани з урахуванням  рішення №19/___ від ____.07.2018 р.</t>
  </si>
  <si>
    <t>Зміни "+", "-" згідно рішення № 19/__  від ____.07.2018 р.</t>
  </si>
  <si>
    <t>Послуги з технічного нагляду інвестиційного проекту "Реконструкція громадського будинку під центр надання адміністративних послуг за адресою: район Новоайдарський смт.Новоайдар вул.Центральна 28а"</t>
  </si>
  <si>
    <t xml:space="preserve">   оплата технічних умов на збільшення потужності електромережі по  проекту "Реконструкція громадського будинку під центр надання адміністративних послуг за адресою: район Новоайдарський смт.Новоайдар вул.Центральна 28а"</t>
  </si>
  <si>
    <t xml:space="preserve">   оплата за авторський нагляд авторського нагляду проекту "Реконструкція громадського будинку під центр надання адміністративних послуг за адресою: район Новоайдарський смт.Новоайдар вул.Центральна 28а"</t>
  </si>
  <si>
    <t xml:space="preserve">                від " ___ " липня  2018 року № 19/__</t>
  </si>
  <si>
    <t>Зміни "+", "-" згідно рішення № 19/__  від ___.07.2018 р.</t>
  </si>
  <si>
    <t>Плани з урахуванням  рішення №19/___ від ___.07.2018 р.</t>
  </si>
  <si>
    <t>Субвенція з місцевого бюджету за рахунок залишку коштів медичної субвенції, що утворився на початок бюджетного періоду</t>
  </si>
  <si>
    <t>Придбання персонального комп`ютера / ноутбука та техніки для друкування, копіювання, сканування та ламінування з витратними матеріалами для початкової школи</t>
  </si>
  <si>
    <t>Придбання персонального комп'ютера/ ноутбука та техніки для друкування, копіювання, сканування та ламінування з витратними матеріалами для початкової школи</t>
  </si>
  <si>
    <t>співфінансуння (50%) на придбання автобусу</t>
  </si>
  <si>
    <t>співфінансування на проведення капітального ремонту автомобільних доріг</t>
  </si>
  <si>
    <t>Морозильні камери для їдальні Щастинської ЗОШ І-ІІІ ступеню  №1 ім.К.Кутового</t>
  </si>
  <si>
    <t>на оплату проекту  щодо утеплення НВК "Новоайдарська школа-гімназія. Капітальний ремонт</t>
  </si>
  <si>
    <t>Зміни "+", "-" згідно рішення № 18/__  від 07.06.2018 р.</t>
  </si>
  <si>
    <t>Зміни "+", "-" згідно рішення № 19/__               від ___._____,2018 р.</t>
  </si>
  <si>
    <t>Плани з урахуванням  рішення №19/___            від ___.___.2018 р.</t>
  </si>
  <si>
    <t>Плани з урахуванням  рішення №19/___ від ____.___.2018 р.</t>
  </si>
  <si>
    <t>Зміни "+", "-" згідно рішення № 19/__  від ___.___.2018 р.</t>
  </si>
  <si>
    <t>3084</t>
  </si>
  <si>
    <t>Зміни "+", "-" згідно рішення № 20/__  від ___.09.2018 р.</t>
  </si>
  <si>
    <t>Плани з урахуванням  рішення №20/___ від ____.09.2018 р.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</si>
  <si>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</si>
  <si>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0813084</t>
  </si>
  <si>
    <t>0117130</t>
  </si>
  <si>
    <t>0421</t>
  </si>
  <si>
    <t>Здійснення заходів по землеустрію</t>
  </si>
  <si>
    <t>0115061</t>
  </si>
  <si>
    <t>0115060</t>
  </si>
  <si>
    <t xml:space="preserve">на закупівлю комп’ютерного обладнання, відповідного мультимедійного контенту для початкових класів для забезпечення якісної, сучасної та доступної загальної середньої освіти "Нова українська школа" за рахунок відповідної субвенції з державного бюджету  </t>
  </si>
  <si>
    <t xml:space="preserve">на закупівлю комп’ютерного обладнання, відповідного мультимедійного контенту для початкових класів </t>
  </si>
  <si>
    <t>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</t>
  </si>
  <si>
    <t xml:space="preserve">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на закупівлю комп’ютерного обладнання, відповідного мультимедійного контенту для початкових класів </t>
  </si>
  <si>
    <t>на закупівлю дидактичних матеріалів для учнів початкових класів</t>
  </si>
  <si>
    <t>у тому числі:</t>
  </si>
  <si>
    <t>на закупівлю сучасних меблів</t>
  </si>
  <si>
    <t xml:space="preserve"> на закупівлю комп’ютерного обладнання, відповідного мультимедійного контенту для початкових класів </t>
  </si>
  <si>
    <t xml:space="preserve">Придбання службового автомобіля </t>
  </si>
  <si>
    <t>Придбання газових котлів (5 шт.) для Новоайдарського РТМО</t>
  </si>
  <si>
    <t>Придбання циркуляційних насосів Wilo NOP-S 30/10 EM PN10 (6 шт.) для Новоайдарського РТМО</t>
  </si>
  <si>
    <t>Придбання санітарного автотранспорту (з ношами) для Новоайдарського РТМО</t>
  </si>
  <si>
    <t>Придбання комп'ютерів для Новоайдарського РТМО</t>
  </si>
  <si>
    <t xml:space="preserve">Поповнення бібліотечного фонду </t>
  </si>
  <si>
    <t>Плани з урахуванням  рішення №17/58 від 22.03.2018 р.</t>
  </si>
  <si>
    <t>Зміни "+", "-" згідно рішення № 17/__ від 22.03.2018 р.</t>
  </si>
  <si>
    <t>Районна цільова Програма будівництва автомобільних доріг Новоайдарського району  на 2018 рік</t>
  </si>
  <si>
    <t>Новоайдарська районна рада Луганської області</t>
  </si>
  <si>
    <t>Новоайдарська районна державна адміністрація Луганської області</t>
  </si>
  <si>
    <t>Відділ освіти Новоайдарської районної державної адміністрації</t>
  </si>
  <si>
    <t>Відділ культури Новоайдарської районної державної адміністрації Луганської області</t>
  </si>
  <si>
    <t>Фінансове управління Новоайдарської районної державної адміністрації Луганської області</t>
  </si>
  <si>
    <t>Код</t>
  </si>
  <si>
    <t>Разом</t>
  </si>
  <si>
    <t>Всього</t>
  </si>
  <si>
    <t>комунальні послуги та енергоносії</t>
  </si>
  <si>
    <t>за головними розпорядниками коштів</t>
  </si>
  <si>
    <t>Код бюджету</t>
  </si>
  <si>
    <t>Загальний фонд</t>
  </si>
  <si>
    <t>Резервний фонд</t>
  </si>
  <si>
    <t>12309501000</t>
  </si>
  <si>
    <t>12309510000</t>
  </si>
  <si>
    <t>12309513000</t>
  </si>
  <si>
    <t>Найменування доходів згідно з бюджетною класифікацією</t>
  </si>
  <si>
    <t>Спеціальний    фонд</t>
  </si>
  <si>
    <t>Разом доходів</t>
  </si>
  <si>
    <t>Офіційні трансферти</t>
  </si>
  <si>
    <t>Всього доходів</t>
  </si>
  <si>
    <t>до рішення районної ради</t>
  </si>
  <si>
    <t>у т.ч. бюджет розвитку</t>
  </si>
  <si>
    <t>бюджет розвитку</t>
  </si>
  <si>
    <t>Додаток № 3</t>
  </si>
  <si>
    <t>з них</t>
  </si>
  <si>
    <t>грн.</t>
  </si>
  <si>
    <t xml:space="preserve">                до рішення районної ради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</si>
  <si>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</si>
  <si>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</si>
  <si>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</si>
  <si>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</si>
  <si>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</si>
  <si>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                           Додаток № 1</t>
  </si>
  <si>
    <t>Освітня субвенція з державного бюджету міцевим бюджетам</t>
  </si>
  <si>
    <t>Медична субвенція з державного бюджету міцевим бюджетам</t>
  </si>
  <si>
    <t>Базова дотація</t>
  </si>
  <si>
    <t>12309301000</t>
  </si>
  <si>
    <t>Назва</t>
  </si>
  <si>
    <t>Спеціальний фонд</t>
  </si>
  <si>
    <t>Внутрішнє фінансування</t>
  </si>
  <si>
    <t>Фінансування за  рахунок зміни залишків коштів місцевих  бюджетів</t>
  </si>
  <si>
    <t>Придбання обладнання і предметів довгострокового користування (комп'ютери, принтера, ксерокс)</t>
  </si>
  <si>
    <t>придбання обладнання довгострокового використання (проектор, екран, ноутбук)</t>
  </si>
  <si>
    <t>Придбання комп'ютерної техніки та обладнання</t>
  </si>
  <si>
    <t xml:space="preserve">придбання книжок (математика, українська мова,"я у світі", інформатика, природознавство, основи здоров’я, читання) для 3 го класу </t>
  </si>
  <si>
    <t>Оплата технічних умов на збільшення потужності електромережі по  проекту "Реконструкція громадського будинку під центр надання адміністративних послуг за адресою: район Новоайдарський смт.Новоайдар вул.Центральна 28а"</t>
  </si>
  <si>
    <t>Оплата за авторський нагляд авторського нагляду проекту "Реконструкція громадського будинку під центр надання адміністративних послуг за адресою: район Новоайдарський смт.Новоайдар вул.Центральна 28а"</t>
  </si>
  <si>
    <t>На початок періоду </t>
  </si>
  <si>
    <t>Кошти, одержані із загального фонду бюджету до бюджету розвитку (спеціальний фонд)</t>
  </si>
  <si>
    <t>Всього за типом кредитора</t>
  </si>
  <si>
    <t>Фінансування за активними операціями</t>
  </si>
  <si>
    <t>Зміни обсягів готівкових коштів</t>
  </si>
  <si>
    <t>Всього за типом боргового зобов’язання</t>
  </si>
  <si>
    <t xml:space="preserve">                  </t>
  </si>
  <si>
    <t>Від органів державного управління  </t>
  </si>
  <si>
    <t>Додаток 4</t>
  </si>
  <si>
    <t>Сума</t>
  </si>
  <si>
    <t>Програма реалізації молодіжної політики в Новоайдарському районі "Молодь Новоайдарщини" на 2016-2020 рр.</t>
  </si>
  <si>
    <t>Програма оранізаційного та фінансового забезпечення відпочинку та оздоровлення дітей на 2016-2020 рр.</t>
  </si>
  <si>
    <t>Програма національно-патріотичного виховання дітей та молоді Новоайдарського району на 2016-2020 рр.</t>
  </si>
  <si>
    <t>Програма відшкодування частини суми кредиту на енергозберігаючи заходи на 2016-2018 роки</t>
  </si>
  <si>
    <t xml:space="preserve">Найменування адміністративно-територіальної одиниці </t>
  </si>
  <si>
    <t>Доходи від власності та підприємницької діяльності  </t>
  </si>
  <si>
    <t>Податкові надходження  </t>
  </si>
  <si>
    <t>Податок та збір на доходи фізичних осіб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</si>
  <si>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</si>
  <si>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</si>
  <si>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</si>
  <si>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</si>
  <si>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</si>
  <si>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</si>
  <si>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</si>
  <si>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Придбання аналізатора сечі Laura Smart         (1 шт.)</t>
  </si>
  <si>
    <t>Програма розвитку фізичної культури та спорту в Новоайдарському районі на 2017-2021 роки ( придбання  інвалідного крісла для участі у спортивних змаганнях)</t>
  </si>
  <si>
    <t>придбання бензинових генераторів  (ДНЗ "Суржанський", ДНЗ "Білосніжка", ДНЗ "Сонечко")</t>
  </si>
  <si>
    <t>Придбання бензинових генераторів  (Новоайдарська ШГ; Михайлюківська СШ)</t>
  </si>
  <si>
    <t>Придбання бензинових генератора для районного будинку культури</t>
  </si>
  <si>
    <t>придбання мікшерського пульта для Айдар-Миколаївського СБК</t>
  </si>
  <si>
    <t>придбання відеокамери для Новоайдарського БК</t>
  </si>
  <si>
    <t>придбання студійної апаратури для учасників художньої самодіяльності, аудіоінтерфейс та студійні монітори</t>
  </si>
  <si>
    <t>придбання ноутбука для Новоайдарського БК</t>
  </si>
  <si>
    <t>придбання ноутбука для Гречишкінського СБК</t>
  </si>
  <si>
    <t>Оплата за проект  щодо утеплення НВК "Новоайдарська школа-гімназія. Капітальний ремонт</t>
  </si>
  <si>
    <t>Придбання меблів для учнів 1-го класу Штормівської ЗОШ Ш-ШШ ступенів</t>
  </si>
  <si>
    <t>Придбання обладнання (холодильники/ кондиціонери)</t>
  </si>
  <si>
    <t>Придбання меблів для учнів 1-го класу Штормівської ЗОШ І-ІІ ступенів</t>
  </si>
  <si>
    <t>Капітальний ремонт Штормівської ЗОШ І-ІІ ступенів</t>
  </si>
  <si>
    <r>
      <t>Капітального ремонту залізобетонної огорожі нежитлового об’єкту – стадіону «Колос» розташованого за адресою: вул.</t>
    </r>
    <r>
      <rPr>
        <b/>
        <sz val="12"/>
        <rFont val="Times New Roman"/>
        <family val="1"/>
      </rPr>
      <t> </t>
    </r>
    <r>
      <rPr>
        <sz val="12"/>
        <rFont val="Times New Roman"/>
        <family val="1"/>
      </rPr>
      <t>Центральна 19а смт. Новоайдар Луганської області»</t>
    </r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</si>
  <si>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</si>
  <si>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</si>
  <si>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</si>
  <si>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</si>
  <si>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</si>
  <si>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</si>
  <si>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Додаток 3</t>
  </si>
  <si>
    <t>Субвенція з державного бюджету місцевим бюджетам на здійснення заходів щодо соціально-економічного розвитку окремих територій бюджету</t>
  </si>
  <si>
    <t>Придбання кабінету захисту Вітчизни (3 шт.)</t>
  </si>
  <si>
    <t>Зміни "+", "-" згідно рішення № 21/__  від ___.11.2018 р.</t>
  </si>
  <si>
    <t>Плани з урахуванням  рішення №21/___ від ___.11.2018 р.</t>
  </si>
  <si>
    <t xml:space="preserve">                від " ___ " листопада  2018 року № 21/__</t>
  </si>
  <si>
    <t>від " ___" листопада  2018 року № 21 / ___</t>
  </si>
  <si>
    <t>Плани з урахуванням  рішення №21/___ від ____.11.2018 р.</t>
  </si>
  <si>
    <t>від "___ "листопада 2018 р. № 21/ ____</t>
  </si>
  <si>
    <t>Зміни "+", "-" згідно рішення № 21/__  від ____.11.2018 р.</t>
  </si>
  <si>
    <t>Плани з урахуванням  рішення № 21/___ від ____.11.2018 р.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</si>
  <si>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</si>
  <si>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</si>
  <si>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</si>
  <si>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</si>
  <si>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</si>
  <si>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</si>
  <si>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</si>
  <si>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 xml:space="preserve">Міжбюджетні трансферти з  районного бюджету місцевим  бюджетам </t>
  </si>
  <si>
    <t>Загальний  фонд</t>
  </si>
  <si>
    <t>на виконання повноважень військово -цивільної адміністрації сіл Трьохізбенка, Кряківка, Лобачеве, Лопаскине, Оріхово - Донецьке</t>
  </si>
  <si>
    <t>12309516000</t>
  </si>
  <si>
    <t>12309515000</t>
  </si>
  <si>
    <t>Районна цільова програма "Репродуктивне здоров'я нації на період 2016-2018 рр."</t>
  </si>
  <si>
    <t>Порядок надання одноразової матеріальної допомоги гостро потребуючим громадянам Новоайдарського району, затверджений рішенням сесії Новоайдарської районної ради від 27.11.2015 № 34/17</t>
  </si>
  <si>
    <t>Програма підпримки комунального підприємства "Редакція районної газети "Вісник Новоайдарщини" на 2017 рік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</si>
  <si>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власність</t>
  </si>
  <si>
    <t xml:space="preserve"> Доходи Новоайдарського  районного бюджету на 2018 рік </t>
  </si>
  <si>
    <t xml:space="preserve">                від " ___ " грудня  2017 року № 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</si>
  <si>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</si>
  <si>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Інші субвенції з місцевого бюджету</t>
  </si>
  <si>
    <r>
      <t>41050000</t>
    </r>
    <r>
      <rPr>
        <sz val="12"/>
        <rFont val="Times New Roman"/>
        <family val="1"/>
      </rPr>
      <t> </t>
    </r>
  </si>
  <si>
    <t>Субвенції  з місцевих бюджетів іншим місцевим бюджетам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</si>
  <si>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</si>
  <si>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Дотації  з місцевих бюджетів іншим місцевим бюджетам</t>
  </si>
  <si>
    <t>41040000 </t>
  </si>
  <si>
    <t>Інші дотації з місцевого бюджету</t>
  </si>
  <si>
    <t>Дотації з державного бюджету місцевим бюджетам</t>
  </si>
  <si>
    <t xml:space="preserve"> 41020000 </t>
  </si>
  <si>
    <t>41030000 </t>
  </si>
  <si>
    <t>Субвенції  з державного бюджету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</si>
  <si>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</si>
  <si>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</si>
  <si>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</si>
  <si>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Реконструкція покрівлі КЗ Дмитрівський сільський будинок культури с.Дмитрівка, пл.Миру, 2 (розпорядження КМУ №423-р від 13.06.2018 р.)</t>
  </si>
  <si>
    <t xml:space="preserve">     оплата за авторський нагляд авторського нагляду проекту "Реконструкція громадського будинку під центр надання адміністративних послуг за адресою: район Новоайдарський смт.Новоайдар вул.Центральна 28а"</t>
  </si>
  <si>
    <t xml:space="preserve">     Послуги з технічного нагляду інвестиційного проекту "Реконструкція громадського будинку під центр надання адміністративних послуг за адресою: район Новоайдарський смт.Новоайдар вул.Центральна 28а"</t>
  </si>
  <si>
    <t xml:space="preserve">      оплата технічних умов на збільшення потужності електромережі по  проекту "Реконструкція громадського будинку під центр надання адміністративних послуг за адресою: район Новоайдарський смт.Новоайдар вул.Центральна 28а"</t>
  </si>
  <si>
    <t>Капітальний ремонт Смолянинівської амбулаторії сімейного лікаря Новоайдарського ЦПМСД, с.Смоляниново, вул. Шевченко 1а (розпорядження КМУ №423-р від 13.06.2018 р.)</t>
  </si>
  <si>
    <t>Реконструкція Райгородської амбулаторії сімейного лікаря Новоайдарського ЦПМСД, с.Райгородка, вул. Нова, 24а (розпорядження КМУ №423-р від 13.06.2018 р.)</t>
  </si>
  <si>
    <t>на проведення капітального ремонту будінки дитини-сироти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</si>
  <si>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</si>
  <si>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у т.ч.</t>
  </si>
  <si>
    <t>Код ФКВКБ3</t>
  </si>
  <si>
    <t>Код ТПКВКМБ / ТКВКБМС2</t>
  </si>
  <si>
    <t>РОЗПОДІЛ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</si>
  <si>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</si>
  <si>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</si>
  <si>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</si>
  <si>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</si>
  <si>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видатки розвитку</t>
  </si>
  <si>
    <t>оплата праці  і нарахування на заробітну плату</t>
  </si>
  <si>
    <t>0111</t>
  </si>
  <si>
    <t>1010</t>
  </si>
  <si>
    <t>0910</t>
  </si>
  <si>
    <t>1020</t>
  </si>
  <si>
    <t>0921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</si>
  <si>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</si>
  <si>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</si>
  <si>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</si>
  <si>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</si>
  <si>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</si>
  <si>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0990</t>
  </si>
  <si>
    <t>0731</t>
  </si>
  <si>
    <t>Багатопрофільна стаціонарна медична допомога населенню</t>
  </si>
  <si>
    <t>1030</t>
  </si>
  <si>
    <t>1070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</si>
  <si>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</si>
  <si>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</si>
  <si>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</si>
  <si>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</si>
  <si>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1040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</si>
  <si>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</si>
  <si>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</si>
  <si>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</si>
  <si>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</si>
  <si>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</si>
  <si>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</si>
  <si>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</si>
  <si>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</si>
  <si>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0824</t>
  </si>
  <si>
    <t>0828</t>
  </si>
  <si>
    <t>0829</t>
  </si>
  <si>
    <t>0810</t>
  </si>
  <si>
    <t>Утримання та навчально-тренувальна робота комунальних дитячо-юнацьких спортивних шкіл</t>
  </si>
  <si>
    <t>0490</t>
  </si>
  <si>
    <t>0830</t>
  </si>
  <si>
    <t>0470</t>
  </si>
  <si>
    <t>Заходи з енергозбереження</t>
  </si>
  <si>
    <t>0320</t>
  </si>
  <si>
    <t>0133</t>
  </si>
  <si>
    <t>0180</t>
  </si>
  <si>
    <t xml:space="preserve"> 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</si>
  <si>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</si>
  <si>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 xml:space="preserve">Методичне забезпечення діяльності навчальних закладів </t>
  </si>
  <si>
    <t>Забезпечення діяльності інших закладів у сфері освіти</t>
  </si>
  <si>
    <t>Інші програми та заходи у сфері освіти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</si>
  <si>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</si>
  <si>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</si>
  <si>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0763</t>
  </si>
  <si>
    <t>0110150</t>
  </si>
  <si>
    <t>0611010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</si>
  <si>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</si>
  <si>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інших пільг окремим категоріям громадян відповідно до законодавства</t>
  </si>
  <si>
    <t xml:space="preserve">Надання державної соціальної допомоги особам з інвалідністю з дитинства та дітям з інвалідністю </t>
  </si>
  <si>
    <t>Надання допомоги по догляду за особами з інвалідністю I чи II групи внаслідок психічного розладу</t>
  </si>
  <si>
    <t>Утримання та забезпечення діяльності центрів соціальних служб для сім’ї, дітей та молоді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</si>
  <si>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</si>
  <si>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</si>
  <si>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від "___"  грудня 2017 року № __ /___</t>
  </si>
  <si>
    <t xml:space="preserve">видатків районного бюджету на 2018 рік  </t>
  </si>
  <si>
    <t>0112010</t>
  </si>
  <si>
    <t>0112111</t>
  </si>
  <si>
    <t>0112144</t>
  </si>
  <si>
    <t>0113242</t>
  </si>
  <si>
    <t>Інші заходи у сфері соціального захисту і соціального забезпечення</t>
  </si>
  <si>
    <t>0118410</t>
  </si>
  <si>
    <t>Фінансова підтримка засобів масової інформації</t>
  </si>
  <si>
    <t>0119770</t>
  </si>
  <si>
    <t>0110180</t>
  </si>
  <si>
    <t>Інша діяльність у сфері державного управління</t>
  </si>
  <si>
    <t>0213121</t>
  </si>
  <si>
    <t>0213131</t>
  </si>
  <si>
    <t>0213140</t>
  </si>
  <si>
    <t>0213192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</si>
  <si>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</si>
  <si>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</si>
  <si>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</si>
  <si>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0217640</t>
  </si>
  <si>
    <t>Співфінансування з місцевого бюджету  по проекту" Колядівська сільська амбулаторія загальної практики сімейної медицини по вул. Миру в с.Колядівка Новоайдварського району - будівництво" (наказ Міністерства регіонального розвитку, будівництва та житлово-комунального господарства України" №187 від 26.07.2018 року</t>
  </si>
  <si>
    <t xml:space="preserve">на технічне обслуговування мереж зовнішнього освітлення м.Щастя </t>
  </si>
  <si>
    <t>на утримання доріг місцевого значення м.Щастя</t>
  </si>
  <si>
    <t xml:space="preserve"> на  заробітну плату </t>
  </si>
  <si>
    <t>на утримання закладів  культури: КЗ «Щастинський міський палац культури»; КЗ "Міська бібліотека для дітей м.Щастя"; КЗ «Міська універсальна публічна бібліотека м. Щастя»</t>
  </si>
  <si>
    <t>придбання обладнання для сцени КЗ «Щастинський міський палац культури»</t>
  </si>
  <si>
    <t>Капітальний ремонт громадського будинку під центр надання адміністративних послуг за адресою: район Новоайдарський смт.Новоайдар вул.Центральна 28а"</t>
  </si>
  <si>
    <t>Придбання іноваційного медичного налобного освітлювача NSE ( 1 шт.)</t>
  </si>
  <si>
    <t>Електровисмоктувач</t>
  </si>
  <si>
    <t>Придбання двох газових котлів для Бахмутівський ЗОШ І-ІІІ ст</t>
  </si>
  <si>
    <t>придбання інноваційного комп’ютерного класу для НВК «Новоайдарська школа-гімназія»</t>
  </si>
  <si>
    <t xml:space="preserve">придбання захисного ролету для їдальні Щастинської ЗОШ І-ІІІ ст. №2 </t>
  </si>
  <si>
    <t>придбання захисного ролету для їдальні Щастинської ЗОШ І-ІІІ ст. №3</t>
  </si>
  <si>
    <t xml:space="preserve">оплату експертизи проектно-кошторисної документації на проведення капітального ремонту основної будівлі НВК «Новоайдарська школа-гімназія» </t>
  </si>
  <si>
    <t>Капітальному ремонті Денежниківської  загальноосвітньої школи І-ІІІ ст., с.Денежникове Новоайдарського району Луганської області</t>
  </si>
  <si>
    <t>капітального ремонту НВК «Новоайдарська школа-гімназія» Луганської області</t>
  </si>
  <si>
    <t>на капітальний ремонт адмінбудівлі</t>
  </si>
  <si>
    <t>0218110</t>
  </si>
  <si>
    <t>Заходи із запобігання та ліквідації надзвичайних ситуацій та наслідків стихійного лиха</t>
  </si>
  <si>
    <t>0210180</t>
  </si>
  <si>
    <t>0813011</t>
  </si>
  <si>
    <t>0813012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</si>
  <si>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</si>
  <si>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</si>
  <si>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</si>
  <si>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0813031</t>
  </si>
  <si>
    <t>0813032</t>
  </si>
  <si>
    <t>0813035</t>
  </si>
  <si>
    <t>0813041</t>
  </si>
  <si>
    <t>0813042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</si>
</sst>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_-* #,##0.000_р_._-;\-* #,##0.000_р_._-;_-* &quot;-&quot;??_р_._-;_-@_-"/>
    <numFmt numFmtId="195" formatCode="0.0000"/>
    <numFmt numFmtId="196" formatCode="0.00_ ;[Red]\-0.00\ "/>
    <numFmt numFmtId="197" formatCode="0.000_ ;[Red]\-0.000\ "/>
    <numFmt numFmtId="198" formatCode="0.00000"/>
    <numFmt numFmtId="199" formatCode="0.0000_ ;[Red]\-0.0000\ "/>
    <numFmt numFmtId="200" formatCode="#,##0.000_ ;[Red]\-#,##0.000\ 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_ ;[Red]\-#,##0.00\ "/>
    <numFmt numFmtId="205" formatCode="#,##0.0_ ;[Red]\-#,##0.0\ "/>
    <numFmt numFmtId="206" formatCode="#,##0_ ;[Red]\-#,##0\ "/>
    <numFmt numFmtId="207" formatCode="0.0_ ;\-0.0\ "/>
    <numFmt numFmtId="208" formatCode="#,##0.00\ _₽"/>
    <numFmt numFmtId="209" formatCode="#,##0.000"/>
    <numFmt numFmtId="210" formatCode="#,##0.000\ _₽"/>
    <numFmt numFmtId="211" formatCode="#,##0.0000\ _₽"/>
    <numFmt numFmtId="212" formatCode="_-* #,##0.0_р_._-;\-* #,##0.0_р_._-;_-* &quot;-&quot;??_р_._-;_-@_-"/>
    <numFmt numFmtId="213" formatCode="_-* #,##0_р_._-;\-* #,##0_р_._-;_-* &quot;-&quot;??_р_._-;_-@_-"/>
    <numFmt numFmtId="214" formatCode="#,##0.0_ ;\-#,##0.0\ "/>
    <numFmt numFmtId="215" formatCode="#,##0.00_ ;\-#,##0.00\ "/>
    <numFmt numFmtId="216" formatCode="#,##0.0000"/>
  </numFmts>
  <fonts count="7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vertAlign val="superscript"/>
      <sz val="10"/>
      <name val="Times New Roman"/>
      <family val="1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.5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name val="Arial Cyr"/>
      <family val="0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0"/>
    </font>
    <font>
      <b/>
      <sz val="14"/>
      <color indexed="12"/>
      <name val="Arial Cyr"/>
      <family val="0"/>
    </font>
    <font>
      <b/>
      <sz val="14"/>
      <name val="Arial Cyr"/>
      <family val="0"/>
    </font>
    <font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b/>
      <i/>
      <sz val="10"/>
      <color indexed="10"/>
      <name val="Arial Cyr"/>
      <family val="0"/>
    </font>
    <font>
      <b/>
      <i/>
      <sz val="10"/>
      <name val="Arial Cyr"/>
      <family val="0"/>
    </font>
    <font>
      <sz val="10"/>
      <color indexed="12"/>
      <name val="Times New Roman"/>
      <family val="1"/>
    </font>
    <font>
      <sz val="10"/>
      <color indexed="12"/>
      <name val="Arial Cyr"/>
      <family val="0"/>
    </font>
    <font>
      <b/>
      <i/>
      <sz val="10"/>
      <color indexed="12"/>
      <name val="Arial Cyr"/>
      <family val="0"/>
    </font>
    <font>
      <vertAlign val="superscript"/>
      <sz val="9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sz val="7"/>
      <color indexed="8"/>
      <name val="Arial"/>
      <family val="2"/>
    </font>
    <font>
      <b/>
      <sz val="7"/>
      <name val="Arial"/>
      <family val="2"/>
    </font>
    <font>
      <sz val="11"/>
      <color indexed="10"/>
      <name val="Times New Roman"/>
      <family val="1"/>
    </font>
    <font>
      <b/>
      <sz val="12"/>
      <name val="Arial Cyr"/>
      <family val="0"/>
    </font>
    <font>
      <b/>
      <sz val="11"/>
      <color indexed="12"/>
      <name val="Times New Roman"/>
      <family val="1"/>
    </font>
    <font>
      <sz val="12"/>
      <color indexed="10"/>
      <name val="Arial Cyr"/>
      <family val="0"/>
    </font>
    <font>
      <b/>
      <sz val="16"/>
      <name val="Times New Roman"/>
      <family val="1"/>
    </font>
    <font>
      <sz val="11"/>
      <color indexed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63" fillId="7" borderId="1" applyNumberFormat="0" applyAlignment="0" applyProtection="0"/>
    <xf numFmtId="0" fontId="64" fillId="20" borderId="2" applyNumberFormat="0" applyAlignment="0" applyProtection="0"/>
    <xf numFmtId="0" fontId="65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1" borderId="7" applyNumberFormat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4" borderId="0" applyNumberFormat="0" applyBorder="0" applyAlignment="0" applyProtection="0"/>
  </cellStyleXfs>
  <cellXfs count="862"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11" fillId="0" borderId="0" xfId="0" applyNumberFormat="1" applyFont="1" applyFill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justify"/>
    </xf>
    <xf numFmtId="2" fontId="2" fillId="0" borderId="0" xfId="0" applyNumberFormat="1" applyFont="1" applyFill="1" applyAlignment="1">
      <alignment/>
    </xf>
    <xf numFmtId="0" fontId="16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0" fontId="20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196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0" fontId="16" fillId="0" borderId="10" xfId="0" applyFont="1" applyBorder="1" applyAlignment="1">
      <alignment wrapText="1"/>
    </xf>
    <xf numFmtId="0" fontId="11" fillId="0" borderId="10" xfId="60" applyFont="1" applyBorder="1" applyAlignment="1" applyProtection="1">
      <alignment wrapText="1"/>
      <protection/>
    </xf>
    <xf numFmtId="0" fontId="16" fillId="0" borderId="10" xfId="0" applyFont="1" applyBorder="1" applyAlignment="1">
      <alignment/>
    </xf>
    <xf numFmtId="0" fontId="11" fillId="0" borderId="11" xfId="60" applyFont="1" applyBorder="1" applyAlignment="1" applyProtection="1">
      <alignment wrapText="1"/>
      <protection/>
    </xf>
    <xf numFmtId="49" fontId="11" fillId="0" borderId="0" xfId="0" applyNumberFormat="1" applyFont="1" applyBorder="1" applyAlignment="1">
      <alignment horizontal="right" wrapText="1"/>
    </xf>
    <xf numFmtId="0" fontId="11" fillId="0" borderId="0" xfId="60" applyFont="1" applyBorder="1" applyAlignment="1" applyProtection="1">
      <alignment wrapText="1"/>
      <protection/>
    </xf>
    <xf numFmtId="2" fontId="11" fillId="0" borderId="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top"/>
    </xf>
    <xf numFmtId="4" fontId="23" fillId="0" borderId="10" xfId="0" applyNumberFormat="1" applyFont="1" applyBorder="1" applyAlignment="1">
      <alignment horizontal="right"/>
    </xf>
    <xf numFmtId="4" fontId="24" fillId="0" borderId="10" xfId="0" applyNumberFormat="1" applyFont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 quotePrefix="1">
      <alignment horizontal="justify" vertical="center" wrapText="1"/>
    </xf>
    <xf numFmtId="2" fontId="1" fillId="0" borderId="10" xfId="0" applyNumberFormat="1" applyFont="1" applyFill="1" applyBorder="1" applyAlignment="1" quotePrefix="1">
      <alignment horizontal="justify" vertical="center" wrapText="1"/>
    </xf>
    <xf numFmtId="2" fontId="1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2" fontId="26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6" fillId="0" borderId="12" xfId="60" applyFont="1" applyBorder="1" applyAlignment="1" applyProtection="1">
      <alignment wrapText="1"/>
      <protection/>
    </xf>
    <xf numFmtId="0" fontId="6" fillId="0" borderId="13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wrapText="1"/>
    </xf>
    <xf numFmtId="4" fontId="11" fillId="0" borderId="10" xfId="60" applyNumberFormat="1" applyFont="1" applyBorder="1" applyAlignment="1" applyProtection="1">
      <alignment wrapText="1"/>
      <protection/>
    </xf>
    <xf numFmtId="4" fontId="16" fillId="0" borderId="10" xfId="0" applyNumberFormat="1" applyFont="1" applyBorder="1" applyAlignment="1">
      <alignment/>
    </xf>
    <xf numFmtId="4" fontId="11" fillId="0" borderId="12" xfId="60" applyNumberFormat="1" applyFont="1" applyBorder="1" applyAlignment="1" applyProtection="1">
      <alignment wrapText="1"/>
      <protection/>
    </xf>
    <xf numFmtId="4" fontId="11" fillId="0" borderId="11" xfId="60" applyNumberFormat="1" applyFont="1" applyBorder="1" applyAlignment="1" applyProtection="1">
      <alignment wrapText="1"/>
      <protection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2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4" fontId="11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4" fontId="16" fillId="0" borderId="1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wrapText="1"/>
    </xf>
    <xf numFmtId="4" fontId="11" fillId="0" borderId="16" xfId="0" applyNumberFormat="1" applyFont="1" applyBorder="1" applyAlignment="1">
      <alignment horizontal="right" wrapText="1"/>
    </xf>
    <xf numFmtId="209" fontId="16" fillId="0" borderId="10" xfId="0" applyNumberFormat="1" applyFont="1" applyBorder="1" applyAlignment="1">
      <alignment horizontal="right" wrapText="1"/>
    </xf>
    <xf numFmtId="209" fontId="16" fillId="0" borderId="15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/>
    </xf>
    <xf numFmtId="4" fontId="16" fillId="0" borderId="15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 wrapText="1"/>
    </xf>
    <xf numFmtId="4" fontId="11" fillId="0" borderId="17" xfId="0" applyNumberFormat="1" applyFont="1" applyBorder="1" applyAlignment="1">
      <alignment horizontal="right" wrapText="1"/>
    </xf>
    <xf numFmtId="4" fontId="11" fillId="0" borderId="11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 wrapText="1"/>
    </xf>
    <xf numFmtId="4" fontId="1" fillId="0" borderId="10" xfId="0" applyNumberFormat="1" applyFont="1" applyFill="1" applyBorder="1" applyAlignment="1">
      <alignment vertical="center" wrapText="1"/>
    </xf>
    <xf numFmtId="4" fontId="26" fillId="0" borderId="10" xfId="0" applyNumberFormat="1" applyFont="1" applyFill="1" applyBorder="1" applyAlignment="1" quotePrefix="1">
      <alignment horizontal="center" vertical="center" wrapText="1"/>
    </xf>
    <xf numFmtId="0" fontId="3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 quotePrefix="1">
      <alignment horizontal="center" vertical="center" wrapText="1"/>
    </xf>
    <xf numFmtId="4" fontId="32" fillId="0" borderId="0" xfId="0" applyNumberFormat="1" applyFont="1" applyAlignment="1">
      <alignment/>
    </xf>
    <xf numFmtId="209" fontId="32" fillId="0" borderId="0" xfId="0" applyNumberFormat="1" applyFont="1" applyAlignment="1">
      <alignment/>
    </xf>
    <xf numFmtId="0" fontId="32" fillId="0" borderId="0" xfId="0" applyFont="1" applyAlignment="1">
      <alignment/>
    </xf>
    <xf numFmtId="4" fontId="26" fillId="0" borderId="10" xfId="0" applyNumberFormat="1" applyFont="1" applyFill="1" applyBorder="1" applyAlignment="1" quotePrefix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2" fontId="3" fillId="0" borderId="10" xfId="0" applyNumberFormat="1" applyFont="1" applyFill="1" applyBorder="1" applyAlignment="1" quotePrefix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17" fillId="0" borderId="2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11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 quotePrefix="1">
      <alignment horizontal="center" vertical="center" wrapText="1"/>
    </xf>
    <xf numFmtId="2" fontId="3" fillId="0" borderId="12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 quotePrefix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3" fillId="0" borderId="20" xfId="0" applyFont="1" applyFill="1" applyBorder="1" applyAlignment="1" quotePrefix="1">
      <alignment horizontal="center" vertical="center" wrapText="1"/>
    </xf>
    <xf numFmtId="4" fontId="6" fillId="0" borderId="16" xfId="0" applyNumberFormat="1" applyFont="1" applyFill="1" applyBorder="1" applyAlignment="1" quotePrefix="1">
      <alignment horizontal="righ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 quotePrefix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209" fontId="6" fillId="0" borderId="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0" fontId="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vertical="top"/>
    </xf>
    <xf numFmtId="0" fontId="20" fillId="0" borderId="10" xfId="0" applyFont="1" applyBorder="1" applyAlignment="1">
      <alignment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Alignment="1">
      <alignment/>
    </xf>
    <xf numFmtId="2" fontId="4" fillId="0" borderId="10" xfId="0" applyNumberFormat="1" applyFont="1" applyFill="1" applyBorder="1" applyAlignment="1" quotePrefix="1">
      <alignment horizontal="center" vertical="center" wrapText="1"/>
    </xf>
    <xf numFmtId="2" fontId="4" fillId="0" borderId="10" xfId="0" applyNumberFormat="1" applyFont="1" applyFill="1" applyBorder="1" applyAlignment="1">
      <alignment horizontal="justify"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 wrapText="1"/>
    </xf>
    <xf numFmtId="4" fontId="26" fillId="24" borderId="10" xfId="0" applyNumberFormat="1" applyFont="1" applyFill="1" applyBorder="1" applyAlignment="1" quotePrefix="1">
      <alignment horizontal="right" vertical="center" wrapText="1"/>
    </xf>
    <xf numFmtId="4" fontId="26" fillId="24" borderId="10" xfId="0" applyNumberFormat="1" applyFont="1" applyFill="1" applyBorder="1" applyAlignment="1" quotePrefix="1">
      <alignment horizontal="center" vertical="center" wrapText="1"/>
    </xf>
    <xf numFmtId="4" fontId="36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 quotePrefix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4" fontId="36" fillId="24" borderId="10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4" fontId="2" fillId="7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1" fillId="0" borderId="13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22" xfId="0" applyFont="1" applyFill="1" applyBorder="1" applyAlignment="1" quotePrefix="1">
      <alignment horizontal="center" vertical="center" wrapText="1"/>
    </xf>
    <xf numFmtId="193" fontId="6" fillId="0" borderId="12" xfId="0" applyNumberFormat="1" applyFont="1" applyFill="1" applyBorder="1" applyAlignment="1">
      <alignment horizontal="right" wrapText="1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9" fillId="0" borderId="0" xfId="60" applyFont="1" applyBorder="1" applyAlignment="1" applyProtection="1">
      <alignment horizontal="right" wrapText="1"/>
      <protection/>
    </xf>
    <xf numFmtId="4" fontId="29" fillId="0" borderId="0" xfId="60" applyNumberFormat="1" applyFont="1" applyBorder="1" applyAlignment="1" applyProtection="1">
      <alignment wrapText="1"/>
      <protection/>
    </xf>
    <xf numFmtId="2" fontId="29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0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23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16" fillId="24" borderId="19" xfId="0" applyFont="1" applyFill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208" fontId="11" fillId="0" borderId="10" xfId="0" applyNumberFormat="1" applyFont="1" applyBorder="1" applyAlignment="1">
      <alignment horizontal="right" vertical="center" wrapText="1"/>
    </xf>
    <xf numFmtId="192" fontId="11" fillId="0" borderId="10" xfId="0" applyNumberFormat="1" applyFont="1" applyBorder="1" applyAlignment="1">
      <alignment horizontal="right" vertical="center" wrapText="1"/>
    </xf>
    <xf numFmtId="208" fontId="11" fillId="24" borderId="10" xfId="0" applyNumberFormat="1" applyFont="1" applyFill="1" applyBorder="1" applyAlignment="1">
      <alignment horizontal="right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top" wrapText="1"/>
    </xf>
    <xf numFmtId="214" fontId="16" fillId="0" borderId="10" xfId="0" applyNumberFormat="1" applyFont="1" applyBorder="1" applyAlignment="1">
      <alignment horizontal="right" vertical="center" wrapText="1"/>
    </xf>
    <xf numFmtId="179" fontId="16" fillId="0" borderId="10" xfId="0" applyNumberFormat="1" applyFont="1" applyBorder="1" applyAlignment="1">
      <alignment horizontal="right" vertical="center" wrapText="1"/>
    </xf>
    <xf numFmtId="212" fontId="16" fillId="0" borderId="15" xfId="0" applyNumberFormat="1" applyFont="1" applyBorder="1" applyAlignment="1">
      <alignment horizontal="right" vertical="center" wrapText="1"/>
    </xf>
    <xf numFmtId="192" fontId="16" fillId="0" borderId="10" xfId="0" applyNumberFormat="1" applyFont="1" applyBorder="1" applyAlignment="1">
      <alignment horizontal="right" vertical="center" wrapText="1"/>
    </xf>
    <xf numFmtId="212" fontId="16" fillId="24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justify" vertical="center" wrapText="1"/>
    </xf>
    <xf numFmtId="213" fontId="16" fillId="0" borderId="10" xfId="0" applyNumberFormat="1" applyFont="1" applyBorder="1" applyAlignment="1">
      <alignment horizontal="right" vertical="center" wrapText="1"/>
    </xf>
    <xf numFmtId="208" fontId="16" fillId="24" borderId="10" xfId="0" applyNumberFormat="1" applyFont="1" applyFill="1" applyBorder="1" applyAlignment="1">
      <alignment horizontal="right" vertical="center" wrapText="1"/>
    </xf>
    <xf numFmtId="192" fontId="11" fillId="24" borderId="10" xfId="0" applyNumberFormat="1" applyFont="1" applyFill="1" applyBorder="1" applyAlignment="1">
      <alignment horizontal="right" wrapText="1"/>
    </xf>
    <xf numFmtId="208" fontId="16" fillId="0" borderId="10" xfId="0" applyNumberFormat="1" applyFont="1" applyBorder="1" applyAlignment="1">
      <alignment horizontal="right" vertical="center" wrapText="1"/>
    </xf>
    <xf numFmtId="179" fontId="16" fillId="24" borderId="10" xfId="0" applyNumberFormat="1" applyFont="1" applyFill="1" applyBorder="1" applyAlignment="1">
      <alignment horizontal="right" vertical="center" wrapText="1"/>
    </xf>
    <xf numFmtId="208" fontId="11" fillId="0" borderId="10" xfId="0" applyNumberFormat="1" applyFont="1" applyFill="1" applyBorder="1" applyAlignment="1">
      <alignment horizontal="right" vertical="center" wrapText="1"/>
    </xf>
    <xf numFmtId="210" fontId="11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top" wrapText="1"/>
    </xf>
    <xf numFmtId="192" fontId="11" fillId="0" borderId="10" xfId="0" applyNumberFormat="1" applyFont="1" applyBorder="1" applyAlignment="1">
      <alignment horizontal="right" wrapText="1"/>
    </xf>
    <xf numFmtId="0" fontId="11" fillId="0" borderId="24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210" fontId="11" fillId="0" borderId="11" xfId="0" applyNumberFormat="1" applyFont="1" applyBorder="1" applyAlignment="1">
      <alignment horizontal="right" vertical="center" wrapText="1"/>
    </xf>
    <xf numFmtId="192" fontId="11" fillId="0" borderId="11" xfId="0" applyNumberFormat="1" applyFont="1" applyBorder="1" applyAlignment="1">
      <alignment horizontal="right" wrapText="1"/>
    </xf>
    <xf numFmtId="208" fontId="11" fillId="0" borderId="11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4" fontId="16" fillId="0" borderId="0" xfId="0" applyNumberFormat="1" applyFont="1" applyAlignment="1">
      <alignment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193" fontId="16" fillId="0" borderId="0" xfId="0" applyNumberFormat="1" applyFont="1" applyAlignment="1">
      <alignment/>
    </xf>
    <xf numFmtId="209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6" fillId="24" borderId="1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top" wrapText="1"/>
    </xf>
    <xf numFmtId="4" fontId="6" fillId="24" borderId="10" xfId="0" applyNumberFormat="1" applyFont="1" applyFill="1" applyBorder="1" applyAlignment="1">
      <alignment horizontal="right"/>
    </xf>
    <xf numFmtId="4" fontId="6" fillId="24" borderId="10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right"/>
    </xf>
    <xf numFmtId="4" fontId="23" fillId="24" borderId="10" xfId="0" applyNumberFormat="1" applyFont="1" applyFill="1" applyBorder="1" applyAlignment="1">
      <alignment horizontal="right"/>
    </xf>
    <xf numFmtId="4" fontId="6" fillId="24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 horizontal="right" vertical="center"/>
    </xf>
    <xf numFmtId="4" fontId="6" fillId="24" borderId="10" xfId="0" applyNumberFormat="1" applyFont="1" applyFill="1" applyBorder="1" applyAlignment="1">
      <alignment horizontal="right" vertical="center"/>
    </xf>
    <xf numFmtId="4" fontId="24" fillId="24" borderId="10" xfId="0" applyNumberFormat="1" applyFont="1" applyFill="1" applyBorder="1" applyAlignment="1">
      <alignment horizontal="right" vertical="center"/>
    </xf>
    <xf numFmtId="4" fontId="3" fillId="24" borderId="10" xfId="0" applyNumberFormat="1" applyFont="1" applyFill="1" applyBorder="1" applyAlignment="1">
      <alignment vertical="center"/>
    </xf>
    <xf numFmtId="4" fontId="24" fillId="24" borderId="10" xfId="0" applyNumberFormat="1" applyFont="1" applyFill="1" applyBorder="1" applyAlignment="1">
      <alignment horizontal="right" vertical="top"/>
    </xf>
    <xf numFmtId="4" fontId="3" fillId="24" borderId="10" xfId="0" applyNumberFormat="1" applyFont="1" applyFill="1" applyBorder="1" applyAlignment="1">
      <alignment vertical="top"/>
    </xf>
    <xf numFmtId="4" fontId="3" fillId="24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3" fillId="6" borderId="10" xfId="0" applyFont="1" applyFill="1" applyBorder="1" applyAlignment="1">
      <alignment horizontal="justify" vertical="top" wrapText="1"/>
    </xf>
    <xf numFmtId="0" fontId="20" fillId="6" borderId="10" xfId="0" applyFont="1" applyFill="1" applyBorder="1" applyAlignment="1">
      <alignment/>
    </xf>
    <xf numFmtId="192" fontId="41" fillId="0" borderId="0" xfId="0" applyNumberFormat="1" applyFont="1" applyFill="1" applyAlignment="1">
      <alignment/>
    </xf>
    <xf numFmtId="192" fontId="41" fillId="0" borderId="0" xfId="0" applyNumberFormat="1" applyFont="1" applyAlignment="1">
      <alignment/>
    </xf>
    <xf numFmtId="192" fontId="42" fillId="0" borderId="0" xfId="0" applyNumberFormat="1" applyFont="1" applyAlignment="1">
      <alignment/>
    </xf>
    <xf numFmtId="0" fontId="1" fillId="23" borderId="10" xfId="0" applyFont="1" applyFill="1" applyBorder="1" applyAlignment="1">
      <alignment horizontal="center" vertical="center" wrapText="1"/>
    </xf>
    <xf numFmtId="4" fontId="2" fillId="23" borderId="10" xfId="0" applyNumberFormat="1" applyFont="1" applyFill="1" applyBorder="1" applyAlignment="1">
      <alignment vertical="center" wrapText="1"/>
    </xf>
    <xf numFmtId="0" fontId="2" fillId="23" borderId="12" xfId="0" applyFont="1" applyFill="1" applyBorder="1" applyAlignment="1">
      <alignment horizontal="center" vertical="center" wrapText="1"/>
    </xf>
    <xf numFmtId="0" fontId="2" fillId="23" borderId="12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2" fontId="1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25" fillId="24" borderId="10" xfId="0" applyFont="1" applyFill="1" applyBorder="1" applyAlignment="1">
      <alignment horizontal="center" vertical="center" wrapText="1"/>
    </xf>
    <xf numFmtId="4" fontId="36" fillId="7" borderId="10" xfId="0" applyNumberFormat="1" applyFont="1" applyFill="1" applyBorder="1" applyAlignment="1">
      <alignment vertical="center" wrapText="1"/>
    </xf>
    <xf numFmtId="4" fontId="25" fillId="24" borderId="10" xfId="0" applyNumberFormat="1" applyFont="1" applyFill="1" applyBorder="1" applyAlignment="1">
      <alignment vertical="center" wrapText="1"/>
    </xf>
    <xf numFmtId="4" fontId="43" fillId="24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 quotePrefix="1">
      <alignment horizontal="justify" vertical="center" wrapText="1"/>
    </xf>
    <xf numFmtId="4" fontId="44" fillId="7" borderId="10" xfId="0" applyNumberFormat="1" applyFont="1" applyFill="1" applyBorder="1" applyAlignment="1">
      <alignment vertical="center" wrapText="1"/>
    </xf>
    <xf numFmtId="4" fontId="16" fillId="0" borderId="13" xfId="0" applyNumberFormat="1" applyFont="1" applyBorder="1" applyAlignment="1">
      <alignment horizontal="right" wrapText="1"/>
    </xf>
    <xf numFmtId="0" fontId="45" fillId="0" borderId="10" xfId="0" applyFont="1" applyFill="1" applyBorder="1" applyAlignment="1">
      <alignment horizontal="left" vertical="top" wrapText="1"/>
    </xf>
    <xf numFmtId="2" fontId="45" fillId="0" borderId="13" xfId="0" applyNumberFormat="1" applyFont="1" applyFill="1" applyBorder="1" applyAlignment="1">
      <alignment vertical="center" wrapText="1"/>
    </xf>
    <xf numFmtId="4" fontId="3" fillId="6" borderId="10" xfId="0" applyNumberFormat="1" applyFont="1" applyFill="1" applyBorder="1" applyAlignment="1">
      <alignment horizontal="right" vertical="center" wrapText="1"/>
    </xf>
    <xf numFmtId="4" fontId="6" fillId="6" borderId="10" xfId="0" applyNumberFormat="1" applyFont="1" applyFill="1" applyBorder="1" applyAlignment="1">
      <alignment horizontal="right" vertical="center" wrapText="1"/>
    </xf>
    <xf numFmtId="0" fontId="45" fillId="24" borderId="10" xfId="0" applyFont="1" applyFill="1" applyBorder="1" applyAlignment="1">
      <alignment horizontal="justify" vertical="top" wrapText="1"/>
    </xf>
    <xf numFmtId="4" fontId="3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left" vertical="top" wrapText="1"/>
    </xf>
    <xf numFmtId="4" fontId="3" fillId="24" borderId="15" xfId="0" applyNumberFormat="1" applyFont="1" applyFill="1" applyBorder="1" applyAlignment="1">
      <alignment horizontal="right" wrapText="1"/>
    </xf>
    <xf numFmtId="0" fontId="45" fillId="24" borderId="10" xfId="0" applyFont="1" applyFill="1" applyBorder="1" applyAlignment="1">
      <alignment horizontal="left" vertical="top" wrapText="1"/>
    </xf>
    <xf numFmtId="4" fontId="45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justify" vertical="top" wrapText="1"/>
    </xf>
    <xf numFmtId="2" fontId="45" fillId="24" borderId="13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justify" vertical="top" wrapText="1"/>
    </xf>
    <xf numFmtId="4" fontId="45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6" borderId="10" xfId="0" applyNumberFormat="1" applyFont="1" applyFill="1" applyBorder="1" applyAlignment="1">
      <alignment/>
    </xf>
    <xf numFmtId="0" fontId="6" fillId="0" borderId="10" xfId="0" applyFont="1" applyFill="1" applyBorder="1" applyAlignment="1" quotePrefix="1">
      <alignment horizontal="center" vertical="center" wrapText="1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2" fontId="3" fillId="0" borderId="14" xfId="0" applyNumberFormat="1" applyFont="1" applyFill="1" applyBorder="1" applyAlignment="1" quotePrefix="1">
      <alignment vertical="center" wrapText="1"/>
    </xf>
    <xf numFmtId="2" fontId="3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top" wrapText="1"/>
    </xf>
    <xf numFmtId="0" fontId="3" fillId="0" borderId="0" xfId="0" applyFont="1" applyFill="1" applyBorder="1" applyAlignment="1" quotePrefix="1">
      <alignment vertical="center" wrapText="1"/>
    </xf>
    <xf numFmtId="0" fontId="11" fillId="0" borderId="0" xfId="0" applyFont="1" applyAlignment="1">
      <alignment horizontal="right"/>
    </xf>
    <xf numFmtId="0" fontId="3" fillId="2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3" fillId="24" borderId="10" xfId="0" applyFont="1" applyFill="1" applyBorder="1" applyAlignment="1" quotePrefix="1">
      <alignment horizontal="left" vertical="center" wrapText="1"/>
    </xf>
    <xf numFmtId="0" fontId="3" fillId="24" borderId="12" xfId="0" applyFont="1" applyFill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 quotePrefix="1">
      <alignment vertical="center" wrapText="1"/>
    </xf>
    <xf numFmtId="4" fontId="15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34" fillId="0" borderId="10" xfId="0" applyNumberFormat="1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" fontId="15" fillId="24" borderId="10" xfId="0" applyNumberFormat="1" applyFont="1" applyFill="1" applyBorder="1" applyAlignment="1">
      <alignment vertical="center" wrapText="1"/>
    </xf>
    <xf numFmtId="4" fontId="15" fillId="24" borderId="10" xfId="0" applyNumberFormat="1" applyFont="1" applyFill="1" applyBorder="1" applyAlignment="1">
      <alignment horizontal="right" vertical="center" wrapText="1"/>
    </xf>
    <xf numFmtId="4" fontId="6" fillId="24" borderId="10" xfId="0" applyNumberFormat="1" applyFont="1" applyFill="1" applyBorder="1" applyAlignment="1">
      <alignment vertical="center" wrapText="1"/>
    </xf>
    <xf numFmtId="4" fontId="6" fillId="24" borderId="10" xfId="0" applyNumberFormat="1" applyFont="1" applyFill="1" applyBorder="1" applyAlignment="1">
      <alignment horizontal="right" vertical="center" wrapText="1"/>
    </xf>
    <xf numFmtId="192" fontId="3" fillId="24" borderId="10" xfId="0" applyNumberFormat="1" applyFont="1" applyFill="1" applyBorder="1" applyAlignment="1">
      <alignment horizontal="right" vertical="center" wrapText="1"/>
    </xf>
    <xf numFmtId="0" fontId="34" fillId="24" borderId="10" xfId="0" applyFont="1" applyFill="1" applyBorder="1" applyAlignment="1">
      <alignment horizontal="justify" vertical="top" wrapText="1"/>
    </xf>
    <xf numFmtId="2" fontId="3" fillId="24" borderId="10" xfId="0" applyNumberFormat="1" applyFont="1" applyFill="1" applyBorder="1" applyAlignment="1">
      <alignment horizontal="right" vertical="center" wrapText="1"/>
    </xf>
    <xf numFmtId="2" fontId="3" fillId="24" borderId="12" xfId="0" applyNumberFormat="1" applyFont="1" applyFill="1" applyBorder="1" applyAlignment="1">
      <alignment horizontal="right" vertical="center" wrapText="1"/>
    </xf>
    <xf numFmtId="4" fontId="6" fillId="24" borderId="12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/>
    </xf>
    <xf numFmtId="0" fontId="20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justify" vertical="top" wrapText="1"/>
    </xf>
    <xf numFmtId="4" fontId="2" fillId="25" borderId="10" xfId="0" applyNumberFormat="1" applyFont="1" applyFill="1" applyBorder="1" applyAlignment="1">
      <alignment vertical="center" wrapText="1"/>
    </xf>
    <xf numFmtId="4" fontId="36" fillId="25" borderId="10" xfId="0" applyNumberFormat="1" applyFont="1" applyFill="1" applyBorder="1" applyAlignment="1">
      <alignment vertical="center" wrapText="1"/>
    </xf>
    <xf numFmtId="0" fontId="48" fillId="0" borderId="0" xfId="0" applyFont="1" applyAlignment="1">
      <alignment/>
    </xf>
    <xf numFmtId="4" fontId="47" fillId="0" borderId="0" xfId="0" applyNumberFormat="1" applyFont="1" applyAlignment="1">
      <alignment/>
    </xf>
    <xf numFmtId="2" fontId="49" fillId="0" borderId="0" xfId="0" applyNumberFormat="1" applyFont="1" applyFill="1" applyBorder="1" applyAlignment="1">
      <alignment horizontal="justify" vertical="center" wrapText="1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192" fontId="50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4" fontId="51" fillId="0" borderId="0" xfId="0" applyNumberFormat="1" applyFont="1" applyAlignment="1">
      <alignment/>
    </xf>
    <xf numFmtId="4" fontId="44" fillId="24" borderId="10" xfId="0" applyNumberFormat="1" applyFont="1" applyFill="1" applyBorder="1" applyAlignment="1">
      <alignment vertical="center" wrapText="1"/>
    </xf>
    <xf numFmtId="4" fontId="39" fillId="0" borderId="0" xfId="0" applyNumberFormat="1" applyFont="1" applyAlignment="1">
      <alignment/>
    </xf>
    <xf numFmtId="0" fontId="3" fillId="6" borderId="10" xfId="0" applyNumberFormat="1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6" borderId="10" xfId="0" applyFont="1" applyFill="1" applyBorder="1" applyAlignment="1">
      <alignment horizontal="justify" vertical="center" wrapText="1"/>
    </xf>
    <xf numFmtId="2" fontId="3" fillId="6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quotePrefix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6" borderId="14" xfId="0" applyFont="1" applyFill="1" applyBorder="1" applyAlignment="1">
      <alignment horizontal="justify" vertical="top" wrapText="1"/>
    </xf>
    <xf numFmtId="4" fontId="3" fillId="6" borderId="14" xfId="0" applyNumberFormat="1" applyFont="1" applyFill="1" applyBorder="1" applyAlignment="1">
      <alignment horizontal="right" vertical="center" wrapText="1"/>
    </xf>
    <xf numFmtId="0" fontId="3" fillId="6" borderId="14" xfId="0" applyNumberFormat="1" applyFont="1" applyFill="1" applyBorder="1" applyAlignment="1">
      <alignment horizontal="justify" vertical="top" wrapText="1"/>
    </xf>
    <xf numFmtId="4" fontId="15" fillId="24" borderId="12" xfId="0" applyNumberFormat="1" applyFont="1" applyFill="1" applyBorder="1" applyAlignment="1">
      <alignment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24" borderId="19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vertical="center" wrapText="1"/>
    </xf>
    <xf numFmtId="0" fontId="1" fillId="0" borderId="20" xfId="0" applyFont="1" applyFill="1" applyBorder="1" applyAlignment="1" quotePrefix="1">
      <alignment horizontal="center" vertical="center" wrapText="1"/>
    </xf>
    <xf numFmtId="4" fontId="3" fillId="0" borderId="27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4" fontId="11" fillId="0" borderId="11" xfId="0" applyNumberFormat="1" applyFont="1" applyFill="1" applyBorder="1" applyAlignment="1">
      <alignment vertical="center" wrapText="1"/>
    </xf>
    <xf numFmtId="4" fontId="11" fillId="24" borderId="11" xfId="0" applyNumberFormat="1" applyFont="1" applyFill="1" applyBorder="1" applyAlignment="1">
      <alignment vertical="center" wrapText="1"/>
    </xf>
    <xf numFmtId="209" fontId="11" fillId="0" borderId="28" xfId="0" applyNumberFormat="1" applyFont="1" applyBorder="1" applyAlignment="1">
      <alignment horizontal="right" wrapText="1"/>
    </xf>
    <xf numFmtId="49" fontId="3" fillId="0" borderId="29" xfId="0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49" fontId="3" fillId="0" borderId="29" xfId="0" applyNumberFormat="1" applyFont="1" applyFill="1" applyBorder="1" applyAlignment="1" quotePrefix="1">
      <alignment vertical="center" wrapText="1"/>
    </xf>
    <xf numFmtId="49" fontId="3" fillId="0" borderId="13" xfId="0" applyNumberFormat="1" applyFont="1" applyFill="1" applyBorder="1" applyAlignment="1" quotePrefix="1">
      <alignment vertical="center" wrapText="1"/>
    </xf>
    <xf numFmtId="0" fontId="3" fillId="0" borderId="30" xfId="0" applyFont="1" applyFill="1" applyBorder="1" applyAlignment="1" quotePrefix="1">
      <alignment vertical="center" wrapText="1"/>
    </xf>
    <xf numFmtId="49" fontId="16" fillId="0" borderId="31" xfId="0" applyNumberFormat="1" applyFont="1" applyBorder="1" applyAlignment="1">
      <alignment horizontal="right" wrapText="1"/>
    </xf>
    <xf numFmtId="49" fontId="11" fillId="0" borderId="31" xfId="0" applyNumberFormat="1" applyFont="1" applyBorder="1" applyAlignment="1">
      <alignment horizontal="right" wrapText="1"/>
    </xf>
    <xf numFmtId="49" fontId="22" fillId="0" borderId="31" xfId="0" applyNumberFormat="1" applyFont="1" applyBorder="1" applyAlignment="1">
      <alignment horizontal="right"/>
    </xf>
    <xf numFmtId="49" fontId="11" fillId="0" borderId="32" xfId="0" applyNumberFormat="1" applyFont="1" applyBorder="1" applyAlignment="1">
      <alignment horizontal="right" wrapText="1"/>
    </xf>
    <xf numFmtId="49" fontId="11" fillId="0" borderId="33" xfId="0" applyNumberFormat="1" applyFont="1" applyBorder="1" applyAlignment="1">
      <alignment horizontal="right" wrapText="1"/>
    </xf>
    <xf numFmtId="4" fontId="11" fillId="0" borderId="28" xfId="0" applyNumberFormat="1" applyFont="1" applyBorder="1" applyAlignment="1">
      <alignment horizontal="right" wrapText="1"/>
    </xf>
    <xf numFmtId="0" fontId="16" fillId="0" borderId="31" xfId="0" applyFont="1" applyBorder="1" applyAlignment="1">
      <alignment horizontal="right" wrapText="1"/>
    </xf>
    <xf numFmtId="0" fontId="3" fillId="0" borderId="34" xfId="0" applyFont="1" applyBorder="1" applyAlignment="1">
      <alignment horizontal="justify" vertical="top" wrapText="1"/>
    </xf>
    <xf numFmtId="0" fontId="2" fillId="0" borderId="12" xfId="0" applyFont="1" applyFill="1" applyBorder="1" applyAlignment="1" quotePrefix="1">
      <alignment horizontal="center" vertical="center" wrapText="1"/>
    </xf>
    <xf numFmtId="2" fontId="2" fillId="0" borderId="12" xfId="0" applyNumberFormat="1" applyFont="1" applyFill="1" applyBorder="1" applyAlignment="1" quotePrefix="1">
      <alignment horizontal="center" vertical="center" wrapText="1"/>
    </xf>
    <xf numFmtId="2" fontId="2" fillId="0" borderId="12" xfId="0" applyNumberFormat="1" applyFont="1" applyFill="1" applyBorder="1" applyAlignment="1" quotePrefix="1">
      <alignment horizontal="justify"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2" fillId="24" borderId="12" xfId="0" applyNumberFormat="1" applyFont="1" applyFill="1" applyBorder="1" applyAlignment="1">
      <alignment vertical="center" wrapText="1"/>
    </xf>
    <xf numFmtId="4" fontId="2" fillId="23" borderId="12" xfId="0" applyNumberFormat="1" applyFont="1" applyFill="1" applyBorder="1" applyAlignment="1">
      <alignment vertical="center" wrapText="1"/>
    </xf>
    <xf numFmtId="4" fontId="36" fillId="24" borderId="12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 quotePrefix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justify"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24" borderId="14" xfId="0" applyNumberFormat="1" applyFont="1" applyFill="1" applyBorder="1" applyAlignment="1">
      <alignment vertical="center" wrapText="1"/>
    </xf>
    <xf numFmtId="4" fontId="2" fillId="23" borderId="14" xfId="0" applyNumberFormat="1" applyFont="1" applyFill="1" applyBorder="1" applyAlignment="1">
      <alignment vertical="center" wrapText="1"/>
    </xf>
    <xf numFmtId="4" fontId="36" fillId="24" borderId="14" xfId="0" applyNumberFormat="1" applyFont="1" applyFill="1" applyBorder="1" applyAlignment="1">
      <alignment vertical="center" wrapText="1"/>
    </xf>
    <xf numFmtId="4" fontId="2" fillId="7" borderId="0" xfId="0" applyNumberFormat="1" applyFont="1" applyFill="1" applyBorder="1" applyAlignment="1">
      <alignment vertical="center" wrapText="1"/>
    </xf>
    <xf numFmtId="4" fontId="2" fillId="23" borderId="10" xfId="0" applyNumberFormat="1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justify" vertical="top" wrapText="1"/>
    </xf>
    <xf numFmtId="4" fontId="24" fillId="6" borderId="1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24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29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horizontal="justify" vertical="center" wrapText="1"/>
    </xf>
    <xf numFmtId="4" fontId="24" fillId="24" borderId="10" xfId="0" applyNumberFormat="1" applyFont="1" applyFill="1" applyBorder="1" applyAlignment="1">
      <alignment horizontal="right"/>
    </xf>
    <xf numFmtId="4" fontId="11" fillId="24" borderId="10" xfId="0" applyNumberFormat="1" applyFont="1" applyFill="1" applyBorder="1" applyAlignment="1">
      <alignment horizontal="right" vertical="center" wrapText="1"/>
    </xf>
    <xf numFmtId="4" fontId="16" fillId="24" borderId="10" xfId="0" applyNumberFormat="1" applyFont="1" applyFill="1" applyBorder="1" applyAlignment="1">
      <alignment horizontal="right" vertical="center" wrapText="1"/>
    </xf>
    <xf numFmtId="4" fontId="16" fillId="24" borderId="10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/>
    </xf>
    <xf numFmtId="4" fontId="53" fillId="0" borderId="10" xfId="0" applyNumberFormat="1" applyFont="1" applyBorder="1" applyAlignment="1">
      <alignment horizontal="right"/>
    </xf>
    <xf numFmtId="4" fontId="54" fillId="0" borderId="12" xfId="0" applyNumberFormat="1" applyFont="1" applyBorder="1" applyAlignment="1">
      <alignment horizontal="right" wrapText="1"/>
    </xf>
    <xf numFmtId="4" fontId="54" fillId="0" borderId="11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16" fillId="0" borderId="35" xfId="0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right" vertical="center" wrapText="1"/>
    </xf>
    <xf numFmtId="208" fontId="11" fillId="0" borderId="15" xfId="0" applyNumberFormat="1" applyFont="1" applyFill="1" applyBorder="1" applyAlignment="1">
      <alignment horizontal="right" vertical="center" wrapText="1"/>
    </xf>
    <xf numFmtId="208" fontId="11" fillId="0" borderId="18" xfId="0" applyNumberFormat="1" applyFont="1" applyBorder="1" applyAlignment="1">
      <alignment horizontal="right" vertical="center" wrapText="1"/>
    </xf>
    <xf numFmtId="0" fontId="16" fillId="0" borderId="26" xfId="0" applyFont="1" applyBorder="1" applyAlignment="1">
      <alignment horizontal="center" vertical="top" wrapText="1"/>
    </xf>
    <xf numFmtId="208" fontId="11" fillId="0" borderId="25" xfId="0" applyNumberFormat="1" applyFont="1" applyBorder="1" applyAlignment="1">
      <alignment horizontal="right" vertical="center" wrapText="1"/>
    </xf>
    <xf numFmtId="4" fontId="16" fillId="0" borderId="25" xfId="0" applyNumberFormat="1" applyFont="1" applyBorder="1" applyAlignment="1">
      <alignment horizontal="right" vertical="center" wrapText="1"/>
    </xf>
    <xf numFmtId="4" fontId="11" fillId="0" borderId="25" xfId="0" applyNumberFormat="1" applyFont="1" applyBorder="1" applyAlignment="1">
      <alignment horizontal="right" vertical="center" wrapText="1"/>
    </xf>
    <xf numFmtId="4" fontId="11" fillId="0" borderId="36" xfId="0" applyNumberFormat="1" applyFont="1" applyBorder="1" applyAlignment="1">
      <alignment horizontal="right" vertical="center" wrapText="1"/>
    </xf>
    <xf numFmtId="0" fontId="16" fillId="24" borderId="23" xfId="0" applyFont="1" applyFill="1" applyBorder="1" applyAlignment="1">
      <alignment horizontal="center" vertical="top" wrapText="1"/>
    </xf>
    <xf numFmtId="0" fontId="16" fillId="24" borderId="37" xfId="0" applyFont="1" applyFill="1" applyBorder="1" applyAlignment="1">
      <alignment horizontal="center" vertical="top" wrapText="1"/>
    </xf>
    <xf numFmtId="4" fontId="11" fillId="24" borderId="20" xfId="0" applyNumberFormat="1" applyFont="1" applyFill="1" applyBorder="1" applyAlignment="1">
      <alignment horizontal="right" vertical="center" wrapText="1"/>
    </xf>
    <xf numFmtId="4" fontId="11" fillId="24" borderId="16" xfId="0" applyNumberFormat="1" applyFont="1" applyFill="1" applyBorder="1" applyAlignment="1">
      <alignment horizontal="right" vertical="center" wrapText="1"/>
    </xf>
    <xf numFmtId="4" fontId="16" fillId="24" borderId="20" xfId="0" applyNumberFormat="1" applyFont="1" applyFill="1" applyBorder="1" applyAlignment="1">
      <alignment horizontal="right" vertical="center" wrapText="1"/>
    </xf>
    <xf numFmtId="4" fontId="11" fillId="24" borderId="24" xfId="0" applyNumberFormat="1" applyFont="1" applyFill="1" applyBorder="1" applyAlignment="1">
      <alignment horizontal="right" vertical="center" wrapText="1"/>
    </xf>
    <xf numFmtId="4" fontId="11" fillId="24" borderId="11" xfId="0" applyNumberFormat="1" applyFont="1" applyFill="1" applyBorder="1" applyAlignment="1">
      <alignment horizontal="right" vertical="center" wrapText="1"/>
    </xf>
    <xf numFmtId="4" fontId="11" fillId="24" borderId="28" xfId="0" applyNumberFormat="1" applyFont="1" applyFill="1" applyBorder="1" applyAlignment="1">
      <alignment horizontal="right" vertical="center" wrapText="1"/>
    </xf>
    <xf numFmtId="4" fontId="16" fillId="0" borderId="12" xfId="0" applyNumberFormat="1" applyFont="1" applyBorder="1" applyAlignment="1">
      <alignment horizontal="right" wrapText="1"/>
    </xf>
    <xf numFmtId="0" fontId="11" fillId="0" borderId="12" xfId="0" applyFont="1" applyBorder="1" applyAlignment="1">
      <alignment horizontal="justify" vertical="center" wrapText="1"/>
    </xf>
    <xf numFmtId="0" fontId="1" fillId="0" borderId="38" xfId="0" applyFont="1" applyBorder="1" applyAlignment="1">
      <alignment/>
    </xf>
    <xf numFmtId="4" fontId="45" fillId="24" borderId="15" xfId="0" applyNumberFormat="1" applyFont="1" applyFill="1" applyBorder="1" applyAlignment="1">
      <alignment horizontal="right" vertical="center" wrapText="1"/>
    </xf>
    <xf numFmtId="4" fontId="45" fillId="6" borderId="10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 quotePrefix="1">
      <alignment horizontal="center" vertical="center" wrapText="1"/>
    </xf>
    <xf numFmtId="2" fontId="2" fillId="0" borderId="25" xfId="0" applyNumberFormat="1" applyFont="1" applyFill="1" applyBorder="1" applyAlignment="1">
      <alignment horizontal="justify" vertical="center" wrapText="1"/>
    </xf>
    <xf numFmtId="2" fontId="1" fillId="0" borderId="14" xfId="0" applyNumberFormat="1" applyFont="1" applyFill="1" applyBorder="1" applyAlignment="1" quotePrefix="1">
      <alignment horizontal="center" vertical="center" wrapText="1"/>
    </xf>
    <xf numFmtId="0" fontId="55" fillId="26" borderId="10" xfId="0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 quotePrefix="1">
      <alignment horizontal="justify" vertical="center" wrapText="1"/>
    </xf>
    <xf numFmtId="2" fontId="1" fillId="0" borderId="21" xfId="0" applyNumberFormat="1" applyFont="1" applyFill="1" applyBorder="1" applyAlignment="1" quotePrefix="1">
      <alignment horizontal="center" vertical="center" wrapText="1"/>
    </xf>
    <xf numFmtId="0" fontId="56" fillId="26" borderId="10" xfId="0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6" fillId="0" borderId="12" xfId="0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vertical="center" wrapText="1"/>
    </xf>
    <xf numFmtId="0" fontId="3" fillId="24" borderId="14" xfId="0" applyFont="1" applyFill="1" applyBorder="1" applyAlignment="1">
      <alignment horizontal="justify" vertical="top" wrapText="1"/>
    </xf>
    <xf numFmtId="4" fontId="3" fillId="24" borderId="14" xfId="0" applyNumberFormat="1" applyFont="1" applyFill="1" applyBorder="1" applyAlignment="1">
      <alignment horizontal="right" vertical="center" wrapText="1"/>
    </xf>
    <xf numFmtId="0" fontId="45" fillId="6" borderId="14" xfId="0" applyNumberFormat="1" applyFont="1" applyFill="1" applyBorder="1" applyAlignment="1">
      <alignment horizontal="justify" vertical="top" wrapText="1"/>
    </xf>
    <xf numFmtId="0" fontId="45" fillId="0" borderId="14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29" xfId="0" applyFont="1" applyFill="1" applyBorder="1" applyAlignment="1" quotePrefix="1">
      <alignment horizontal="center" vertical="center" wrapText="1"/>
    </xf>
    <xf numFmtId="4" fontId="6" fillId="7" borderId="10" xfId="0" applyNumberFormat="1" applyFont="1" applyFill="1" applyBorder="1" applyAlignment="1">
      <alignment/>
    </xf>
    <xf numFmtId="4" fontId="6" fillId="7" borderId="10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45" fillId="0" borderId="10" xfId="0" applyFont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vertical="center" wrapText="1"/>
    </xf>
    <xf numFmtId="2" fontId="6" fillId="0" borderId="12" xfId="0" applyNumberFormat="1" applyFont="1" applyFill="1" applyBorder="1" applyAlignment="1" quotePrefix="1">
      <alignment horizontal="justify" vertical="center" wrapText="1"/>
    </xf>
    <xf numFmtId="0" fontId="15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192" fontId="57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15" fillId="0" borderId="21" xfId="0" applyFont="1" applyBorder="1" applyAlignment="1">
      <alignment horizontal="justify" vertical="top" wrapText="1"/>
    </xf>
    <xf numFmtId="2" fontId="3" fillId="0" borderId="21" xfId="0" applyNumberFormat="1" applyFont="1" applyFill="1" applyBorder="1" applyAlignment="1" quotePrefix="1">
      <alignment horizontal="justify" vertical="center" wrapText="1"/>
    </xf>
    <xf numFmtId="2" fontId="3" fillId="6" borderId="10" xfId="0" applyNumberFormat="1" applyFont="1" applyFill="1" applyBorder="1" applyAlignment="1">
      <alignment horizontal="right" vertical="top" wrapText="1"/>
    </xf>
    <xf numFmtId="4" fontId="15" fillId="6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58" fillId="0" borderId="10" xfId="0" applyFont="1" applyBorder="1" applyAlignment="1" quotePrefix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24" borderId="0" xfId="0" applyFill="1" applyAlignment="1">
      <alignment/>
    </xf>
    <xf numFmtId="0" fontId="1" fillId="24" borderId="15" xfId="0" applyFont="1" applyFill="1" applyBorder="1" applyAlignment="1">
      <alignment vertical="center" wrapText="1"/>
    </xf>
    <xf numFmtId="4" fontId="12" fillId="24" borderId="10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57" fillId="24" borderId="15" xfId="0" applyFont="1" applyFill="1" applyBorder="1" applyAlignment="1">
      <alignment vertical="center" wrapText="1"/>
    </xf>
    <xf numFmtId="4" fontId="57" fillId="24" borderId="10" xfId="0" applyNumberFormat="1" applyFont="1" applyFill="1" applyBorder="1" applyAlignment="1">
      <alignment vertical="center" wrapText="1"/>
    </xf>
    <xf numFmtId="2" fontId="57" fillId="24" borderId="10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 quotePrefix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 quotePrefix="1">
      <alignment horizontal="center" vertical="center" wrapText="1"/>
    </xf>
    <xf numFmtId="0" fontId="3" fillId="0" borderId="39" xfId="0" applyFont="1" applyFill="1" applyBorder="1" applyAlignment="1" quotePrefix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 quotePrefix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2" fillId="0" borderId="21" xfId="0" applyFont="1" applyBorder="1" applyAlignment="1">
      <alignment/>
    </xf>
    <xf numFmtId="0" fontId="24" fillId="0" borderId="25" xfId="0" applyFont="1" applyBorder="1" applyAlignment="1">
      <alignment horizontal="justify" vertical="top" wrapText="1"/>
    </xf>
    <xf numFmtId="0" fontId="24" fillId="6" borderId="10" xfId="0" applyFont="1" applyFill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0" fontId="24" fillId="6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4" fontId="12" fillId="24" borderId="10" xfId="0" applyNumberFormat="1" applyFont="1" applyFill="1" applyBorder="1" applyAlignment="1">
      <alignment/>
    </xf>
    <xf numFmtId="0" fontId="3" fillId="24" borderId="15" xfId="0" applyFont="1" applyFill="1" applyBorder="1" applyAlignment="1">
      <alignment vertical="center" wrapText="1"/>
    </xf>
    <xf numFmtId="4" fontId="3" fillId="24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vertical="center" wrapText="1"/>
    </xf>
    <xf numFmtId="0" fontId="16" fillId="24" borderId="0" xfId="0" applyFont="1" applyFill="1" applyAlignment="1">
      <alignment horizontal="justify"/>
    </xf>
    <xf numFmtId="2" fontId="6" fillId="0" borderId="10" xfId="0" applyNumberFormat="1" applyFont="1" applyFill="1" applyBorder="1" applyAlignment="1">
      <alignment horizontal="justify" vertical="center" wrapText="1"/>
    </xf>
    <xf numFmtId="0" fontId="3" fillId="0" borderId="15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justify" vertical="top" wrapText="1"/>
    </xf>
    <xf numFmtId="0" fontId="3" fillId="7" borderId="10" xfId="0" applyFont="1" applyFill="1" applyBorder="1" applyAlignment="1">
      <alignment horizontal="justify" vertical="top" wrapText="1"/>
    </xf>
    <xf numFmtId="4" fontId="3" fillId="7" borderId="10" xfId="0" applyNumberFormat="1" applyFont="1" applyFill="1" applyBorder="1" applyAlignment="1">
      <alignment horizontal="right" vertical="center" wrapText="1"/>
    </xf>
    <xf numFmtId="0" fontId="24" fillId="7" borderId="10" xfId="0" applyFont="1" applyFill="1" applyBorder="1" applyAlignment="1">
      <alignment horizontal="justify" vertical="top" wrapText="1"/>
    </xf>
    <xf numFmtId="4" fontId="23" fillId="7" borderId="10" xfId="0" applyNumberFormat="1" applyFont="1" applyFill="1" applyBorder="1" applyAlignment="1">
      <alignment horizontal="right" vertical="center" wrapText="1"/>
    </xf>
    <xf numFmtId="0" fontId="6" fillId="7" borderId="12" xfId="0" applyFont="1" applyFill="1" applyBorder="1" applyAlignment="1">
      <alignment horizontal="right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/>
    </xf>
    <xf numFmtId="4" fontId="15" fillId="7" borderId="10" xfId="0" applyNumberFormat="1" applyFont="1" applyFill="1" applyBorder="1" applyAlignment="1">
      <alignment/>
    </xf>
    <xf numFmtId="0" fontId="3" fillId="7" borderId="10" xfId="0" applyFont="1" applyFill="1" applyBorder="1" applyAlignment="1" quotePrefix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top" wrapText="1"/>
    </xf>
    <xf numFmtId="0" fontId="3" fillId="24" borderId="42" xfId="0" applyFont="1" applyFill="1" applyBorder="1" applyAlignment="1">
      <alignment vertical="center" wrapText="1"/>
    </xf>
    <xf numFmtId="0" fontId="12" fillId="24" borderId="15" xfId="0" applyFont="1" applyFill="1" applyBorder="1" applyAlignment="1">
      <alignment vertical="center" wrapText="1"/>
    </xf>
    <xf numFmtId="2" fontId="12" fillId="24" borderId="10" xfId="0" applyNumberFormat="1" applyFont="1" applyFill="1" applyBorder="1" applyAlignment="1">
      <alignment vertical="center" wrapText="1"/>
    </xf>
    <xf numFmtId="2" fontId="59" fillId="24" borderId="10" xfId="0" applyNumberFormat="1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horizontal="right" vertical="center" wrapText="1"/>
    </xf>
    <xf numFmtId="0" fontId="3" fillId="24" borderId="15" xfId="0" applyFont="1" applyFill="1" applyBorder="1" applyAlignment="1">
      <alignment horizontal="justify" vertical="center" wrapText="1"/>
    </xf>
    <xf numFmtId="2" fontId="28" fillId="24" borderId="10" xfId="0" applyNumberFormat="1" applyFont="1" applyFill="1" applyBorder="1" applyAlignment="1">
      <alignment wrapText="1"/>
    </xf>
    <xf numFmtId="2" fontId="3" fillId="24" borderId="10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justify" vertical="center" wrapText="1"/>
    </xf>
    <xf numFmtId="2" fontId="28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12" fillId="24" borderId="10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2" fontId="3" fillId="0" borderId="12" xfId="0" applyNumberFormat="1" applyFont="1" applyFill="1" applyBorder="1" applyAlignment="1" quotePrefix="1">
      <alignment horizontal="justify" vertical="center" wrapText="1"/>
    </xf>
    <xf numFmtId="2" fontId="3" fillId="0" borderId="14" xfId="0" applyNumberFormat="1" applyFont="1" applyFill="1" applyBorder="1" applyAlignment="1" quotePrefix="1">
      <alignment horizontal="justify" vertical="center" wrapText="1"/>
    </xf>
    <xf numFmtId="4" fontId="60" fillId="0" borderId="0" xfId="0" applyNumberFormat="1" applyFont="1" applyAlignment="1">
      <alignment/>
    </xf>
    <xf numFmtId="0" fontId="6" fillId="7" borderId="10" xfId="0" applyFont="1" applyFill="1" applyBorder="1" applyAlignment="1">
      <alignment horizontal="right" vertical="center" wrapText="1"/>
    </xf>
    <xf numFmtId="0" fontId="6" fillId="7" borderId="10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/>
    </xf>
    <xf numFmtId="2" fontId="6" fillId="0" borderId="21" xfId="0" applyNumberFormat="1" applyFont="1" applyFill="1" applyBorder="1" applyAlignment="1" quotePrefix="1">
      <alignment horizontal="justify" vertical="center" wrapText="1"/>
    </xf>
    <xf numFmtId="0" fontId="3" fillId="0" borderId="12" xfId="0" applyFont="1" applyFill="1" applyBorder="1" applyAlignment="1">
      <alignment horizontal="justify" vertical="top" wrapText="1"/>
    </xf>
    <xf numFmtId="4" fontId="25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justify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32" fillId="25" borderId="0" xfId="0" applyFont="1" applyFill="1" applyAlignment="1">
      <alignment/>
    </xf>
    <xf numFmtId="0" fontId="3" fillId="0" borderId="15" xfId="0" applyFont="1" applyFill="1" applyBorder="1" applyAlignment="1">
      <alignment horizontal="justify" vertical="top" wrapText="1"/>
    </xf>
    <xf numFmtId="0" fontId="3" fillId="6" borderId="12" xfId="0" applyFont="1" applyFill="1" applyBorder="1" applyAlignment="1">
      <alignment horizontal="justify" vertical="top" wrapText="1"/>
    </xf>
    <xf numFmtId="0" fontId="1" fillId="0" borderId="42" xfId="0" applyFont="1" applyFill="1" applyBorder="1" applyAlignment="1">
      <alignment vertical="center" wrapText="1"/>
    </xf>
    <xf numFmtId="192" fontId="3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 quotePrefix="1">
      <alignment vertical="center" wrapText="1"/>
    </xf>
    <xf numFmtId="49" fontId="6" fillId="0" borderId="39" xfId="0" applyNumberFormat="1" applyFont="1" applyFill="1" applyBorder="1" applyAlignment="1" quotePrefix="1">
      <alignment vertical="center" wrapText="1"/>
    </xf>
    <xf numFmtId="49" fontId="6" fillId="0" borderId="40" xfId="0" applyNumberFormat="1" applyFont="1" applyFill="1" applyBorder="1" applyAlignment="1" quotePrefix="1">
      <alignment vertical="center" wrapText="1"/>
    </xf>
    <xf numFmtId="49" fontId="6" fillId="0" borderId="29" xfId="0" applyNumberFormat="1" applyFont="1" applyFill="1" applyBorder="1" applyAlignment="1" quotePrefix="1">
      <alignment vertical="center" wrapText="1"/>
    </xf>
    <xf numFmtId="49" fontId="6" fillId="0" borderId="0" xfId="0" applyNumberFormat="1" applyFont="1" applyFill="1" applyBorder="1" applyAlignment="1" quotePrefix="1">
      <alignment vertical="center" wrapText="1"/>
    </xf>
    <xf numFmtId="49" fontId="6" fillId="0" borderId="41" xfId="0" applyNumberFormat="1" applyFont="1" applyFill="1" applyBorder="1" applyAlignment="1" quotePrefix="1">
      <alignment vertical="center" wrapText="1"/>
    </xf>
    <xf numFmtId="49" fontId="6" fillId="0" borderId="13" xfId="0" applyNumberFormat="1" applyFont="1" applyFill="1" applyBorder="1" applyAlignment="1" quotePrefix="1">
      <alignment vertical="center" wrapText="1"/>
    </xf>
    <xf numFmtId="49" fontId="6" fillId="0" borderId="30" xfId="0" applyNumberFormat="1" applyFont="1" applyFill="1" applyBorder="1" applyAlignment="1" quotePrefix="1">
      <alignment vertical="center" wrapText="1"/>
    </xf>
    <xf numFmtId="49" fontId="6" fillId="0" borderId="34" xfId="0" applyNumberFormat="1" applyFont="1" applyFill="1" applyBorder="1" applyAlignment="1" quotePrefix="1">
      <alignment vertical="center" wrapText="1"/>
    </xf>
    <xf numFmtId="0" fontId="3" fillId="0" borderId="40" xfId="0" applyFont="1" applyBorder="1" applyAlignment="1">
      <alignment horizontal="justify" vertical="top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6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justify" vertical="top" wrapText="1"/>
    </xf>
    <xf numFmtId="4" fontId="15" fillId="6" borderId="14" xfId="0" applyNumberFormat="1" applyFont="1" applyFill="1" applyBorder="1" applyAlignment="1">
      <alignment horizontal="right" vertical="center" wrapText="1"/>
    </xf>
    <xf numFmtId="4" fontId="15" fillId="0" borderId="14" xfId="0" applyNumberFormat="1" applyFont="1" applyFill="1" applyBorder="1" applyAlignment="1">
      <alignment horizontal="right" vertical="center" wrapText="1"/>
    </xf>
    <xf numFmtId="49" fontId="3" fillId="0" borderId="34" xfId="0" applyNumberFormat="1" applyFont="1" applyFill="1" applyBorder="1" applyAlignment="1">
      <alignment vertical="center" wrapText="1"/>
    </xf>
    <xf numFmtId="0" fontId="0" fillId="0" borderId="30" xfId="0" applyBorder="1" applyAlignment="1">
      <alignment/>
    </xf>
    <xf numFmtId="0" fontId="3" fillId="0" borderId="30" xfId="0" applyFont="1" applyBorder="1" applyAlignment="1">
      <alignment horizontal="justify" vertical="top" wrapText="1"/>
    </xf>
    <xf numFmtId="4" fontId="3" fillId="0" borderId="30" xfId="0" applyNumberFormat="1" applyFont="1" applyFill="1" applyBorder="1" applyAlignment="1">
      <alignment horizontal="right" vertical="center" wrapText="1"/>
    </xf>
    <xf numFmtId="0" fontId="3" fillId="6" borderId="30" xfId="0" applyFont="1" applyFill="1" applyBorder="1" applyAlignment="1">
      <alignment horizontal="justify" vertical="top" wrapText="1"/>
    </xf>
    <xf numFmtId="4" fontId="3" fillId="6" borderId="30" xfId="0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/>
    </xf>
    <xf numFmtId="0" fontId="3" fillId="0" borderId="30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 quotePrefix="1">
      <alignment vertical="center" wrapText="1"/>
    </xf>
    <xf numFmtId="0" fontId="6" fillId="0" borderId="39" xfId="0" applyFont="1" applyFill="1" applyBorder="1" applyAlignment="1" quotePrefix="1">
      <alignment vertical="center" wrapText="1"/>
    </xf>
    <xf numFmtId="0" fontId="6" fillId="0" borderId="40" xfId="0" applyFont="1" applyFill="1" applyBorder="1" applyAlignment="1" quotePrefix="1">
      <alignment vertical="center" wrapText="1"/>
    </xf>
    <xf numFmtId="0" fontId="6" fillId="0" borderId="29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vertical="center" wrapText="1"/>
    </xf>
    <xf numFmtId="0" fontId="6" fillId="0" borderId="41" xfId="0" applyFont="1" applyFill="1" applyBorder="1" applyAlignment="1" quotePrefix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30" xfId="0" applyFont="1" applyFill="1" applyBorder="1" applyAlignment="1" quotePrefix="1">
      <alignment vertical="center" wrapText="1"/>
    </xf>
    <xf numFmtId="0" fontId="6" fillId="0" borderId="34" xfId="0" applyFont="1" applyFill="1" applyBorder="1" applyAlignment="1" quotePrefix="1">
      <alignment vertical="center" wrapText="1"/>
    </xf>
    <xf numFmtId="0" fontId="6" fillId="0" borderId="12" xfId="0" applyNumberFormat="1" applyFont="1" applyFill="1" applyBorder="1" applyAlignment="1">
      <alignment vertical="top" wrapText="1"/>
    </xf>
    <xf numFmtId="0" fontId="6" fillId="0" borderId="21" xfId="0" applyNumberFormat="1" applyFont="1" applyFill="1" applyBorder="1" applyAlignment="1">
      <alignment vertical="top" wrapText="1"/>
    </xf>
    <xf numFmtId="0" fontId="6" fillId="0" borderId="41" xfId="0" applyNumberFormat="1" applyFont="1" applyFill="1" applyBorder="1" applyAlignment="1">
      <alignment vertical="top" wrapText="1"/>
    </xf>
    <xf numFmtId="2" fontId="3" fillId="0" borderId="21" xfId="0" applyNumberFormat="1" applyFont="1" applyFill="1" applyBorder="1" applyAlignment="1" quotePrefix="1">
      <alignment vertical="center" wrapText="1"/>
    </xf>
    <xf numFmtId="0" fontId="3" fillId="0" borderId="29" xfId="0" applyFont="1" applyFill="1" applyBorder="1" applyAlignment="1" quotePrefix="1">
      <alignment vertical="center" wrapText="1"/>
    </xf>
    <xf numFmtId="0" fontId="3" fillId="0" borderId="41" xfId="0" applyFont="1" applyFill="1" applyBorder="1" applyAlignment="1" quotePrefix="1">
      <alignment vertical="center" wrapText="1"/>
    </xf>
    <xf numFmtId="0" fontId="3" fillId="0" borderId="13" xfId="0" applyFont="1" applyFill="1" applyBorder="1" applyAlignment="1" quotePrefix="1">
      <alignment vertical="center" wrapText="1"/>
    </xf>
    <xf numFmtId="0" fontId="3" fillId="0" borderId="34" xfId="0" applyFont="1" applyFill="1" applyBorder="1" applyAlignment="1" quotePrefix="1">
      <alignment vertical="center" wrapText="1"/>
    </xf>
    <xf numFmtId="0" fontId="3" fillId="0" borderId="21" xfId="0" applyFont="1" applyFill="1" applyBorder="1" applyAlignment="1" quotePrefix="1">
      <alignment vertical="top" wrapText="1"/>
    </xf>
    <xf numFmtId="0" fontId="3" fillId="0" borderId="14" xfId="0" applyFont="1" applyFill="1" applyBorder="1" applyAlignment="1" quotePrefix="1">
      <alignment vertical="top" wrapText="1"/>
    </xf>
    <xf numFmtId="2" fontId="3" fillId="0" borderId="21" xfId="0" applyNumberFormat="1" applyFont="1" applyFill="1" applyBorder="1" applyAlignment="1" quotePrefix="1">
      <alignment vertical="top" wrapText="1"/>
    </xf>
    <xf numFmtId="2" fontId="3" fillId="0" borderId="14" xfId="0" applyNumberFormat="1" applyFont="1" applyFill="1" applyBorder="1" applyAlignment="1" quotePrefix="1">
      <alignment vertical="top" wrapText="1"/>
    </xf>
    <xf numFmtId="2" fontId="3" fillId="0" borderId="10" xfId="0" applyNumberFormat="1" applyFont="1" applyFill="1" applyBorder="1" applyAlignment="1" quotePrefix="1">
      <alignment vertical="top" wrapText="1"/>
    </xf>
    <xf numFmtId="0" fontId="3" fillId="0" borderId="17" xfId="0" applyFont="1" applyFill="1" applyBorder="1" applyAlignment="1" quotePrefix="1">
      <alignment vertical="center" wrapText="1"/>
    </xf>
    <xf numFmtId="0" fontId="3" fillId="0" borderId="39" xfId="0" applyFont="1" applyFill="1" applyBorder="1" applyAlignment="1" quotePrefix="1">
      <alignment vertical="center" wrapText="1"/>
    </xf>
    <xf numFmtId="0" fontId="3" fillId="0" borderId="40" xfId="0" applyFont="1" applyFill="1" applyBorder="1" applyAlignment="1" quotePrefix="1">
      <alignment vertical="center" wrapText="1"/>
    </xf>
    <xf numFmtId="2" fontId="3" fillId="0" borderId="12" xfId="0" applyNumberFormat="1" applyFont="1" applyFill="1" applyBorder="1" applyAlignment="1" quotePrefix="1">
      <alignment vertical="center" wrapText="1"/>
    </xf>
    <xf numFmtId="0" fontId="3" fillId="6" borderId="15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/>
    </xf>
    <xf numFmtId="4" fontId="20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horizontal="right" vertical="top" wrapText="1"/>
    </xf>
    <xf numFmtId="0" fontId="3" fillId="0" borderId="21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justify" vertical="top" wrapText="1"/>
    </xf>
    <xf numFmtId="4" fontId="3" fillId="6" borderId="15" xfId="0" applyNumberFormat="1" applyFont="1" applyFill="1" applyBorder="1" applyAlignment="1">
      <alignment horizontal="right" vertical="center" wrapText="1"/>
    </xf>
    <xf numFmtId="0" fontId="6" fillId="0" borderId="29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2" fontId="6" fillId="0" borderId="0" xfId="0" applyNumberFormat="1" applyFont="1" applyFill="1" applyBorder="1" applyAlignment="1" quotePrefix="1">
      <alignment horizontal="center" vertical="center" wrapText="1"/>
    </xf>
    <xf numFmtId="2" fontId="6" fillId="0" borderId="21" xfId="0" applyNumberFormat="1" applyFont="1" applyFill="1" applyBorder="1" applyAlignment="1">
      <alignment horizontal="justify" vertical="center" wrapText="1"/>
    </xf>
    <xf numFmtId="4" fontId="3" fillId="0" borderId="42" xfId="0" applyNumberFormat="1" applyFont="1" applyFill="1" applyBorder="1" applyAlignment="1">
      <alignment horizontal="right" vertical="center" wrapText="1"/>
    </xf>
    <xf numFmtId="0" fontId="3" fillId="26" borderId="15" xfId="0" applyFont="1" applyFill="1" applyBorder="1" applyAlignment="1">
      <alignment vertical="center" wrapText="1"/>
    </xf>
    <xf numFmtId="0" fontId="1" fillId="23" borderId="21" xfId="0" applyFont="1" applyFill="1" applyBorder="1" applyAlignment="1">
      <alignment horizontal="center" vertical="center" wrapText="1"/>
    </xf>
    <xf numFmtId="0" fontId="1" fillId="23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26" borderId="10" xfId="0" applyNumberFormat="1" applyFont="1" applyFill="1" applyBorder="1" applyAlignment="1">
      <alignment horizontal="right" vertical="center" wrapText="1"/>
    </xf>
    <xf numFmtId="0" fontId="3" fillId="26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quotePrefix="1">
      <alignment vertical="top" wrapText="1"/>
    </xf>
    <xf numFmtId="0" fontId="3" fillId="0" borderId="0" xfId="0" applyFont="1" applyFill="1" applyBorder="1" applyAlignment="1" quotePrefix="1">
      <alignment vertical="top" wrapText="1"/>
    </xf>
    <xf numFmtId="2" fontId="3" fillId="0" borderId="0" xfId="0" applyNumberFormat="1" applyFont="1" applyFill="1" applyBorder="1" applyAlignment="1" quotePrefix="1">
      <alignment vertical="top" wrapText="1"/>
    </xf>
    <xf numFmtId="2" fontId="3" fillId="0" borderId="15" xfId="0" applyNumberFormat="1" applyFont="1" applyFill="1" applyBorder="1" applyAlignment="1" quotePrefix="1">
      <alignment vertical="top" wrapText="1"/>
    </xf>
    <xf numFmtId="0" fontId="3" fillId="0" borderId="10" xfId="0" applyFont="1" applyFill="1" applyBorder="1" applyAlignment="1" quotePrefix="1">
      <alignment horizontal="center" vertical="top" wrapText="1"/>
    </xf>
    <xf numFmtId="2" fontId="3" fillId="0" borderId="10" xfId="0" applyNumberFormat="1" applyFont="1" applyFill="1" applyBorder="1" applyAlignment="1" quotePrefix="1">
      <alignment horizontal="center" vertical="top" wrapText="1"/>
    </xf>
    <xf numFmtId="2" fontId="3" fillId="0" borderId="10" xfId="0" applyNumberFormat="1" applyFont="1" applyFill="1" applyBorder="1" applyAlignment="1">
      <alignment horizontal="justify" vertical="top" wrapText="1"/>
    </xf>
    <xf numFmtId="0" fontId="3" fillId="0" borderId="29" xfId="0" applyFont="1" applyFill="1" applyBorder="1" applyAlignment="1" quotePrefix="1">
      <alignment vertical="top" wrapText="1"/>
    </xf>
    <xf numFmtId="2" fontId="3" fillId="0" borderId="41" xfId="0" applyNumberFormat="1" applyFont="1" applyFill="1" applyBorder="1" applyAlignment="1" quotePrefix="1">
      <alignment vertical="top" wrapText="1"/>
    </xf>
    <xf numFmtId="0" fontId="3" fillId="0" borderId="13" xfId="0" applyFont="1" applyFill="1" applyBorder="1" applyAlignment="1" quotePrefix="1">
      <alignment vertical="top" wrapText="1"/>
    </xf>
    <xf numFmtId="0" fontId="3" fillId="0" borderId="30" xfId="0" applyFont="1" applyFill="1" applyBorder="1" applyAlignment="1" quotePrefix="1">
      <alignment vertical="top" wrapText="1"/>
    </xf>
    <xf numFmtId="2" fontId="3" fillId="0" borderId="34" xfId="0" applyNumberFormat="1" applyFont="1" applyFill="1" applyBorder="1" applyAlignment="1" quotePrefix="1">
      <alignment vertical="top" wrapText="1"/>
    </xf>
    <xf numFmtId="0" fontId="3" fillId="0" borderId="29" xfId="0" applyFont="1" applyFill="1" applyBorder="1" applyAlignment="1" quotePrefix="1">
      <alignment horizontal="center" vertical="top" wrapText="1"/>
    </xf>
    <xf numFmtId="0" fontId="3" fillId="0" borderId="0" xfId="0" applyFont="1" applyFill="1" applyBorder="1" applyAlignment="1" quotePrefix="1">
      <alignment horizontal="center" vertical="top" wrapText="1"/>
    </xf>
    <xf numFmtId="2" fontId="3" fillId="0" borderId="41" xfId="0" applyNumberFormat="1" applyFont="1" applyFill="1" applyBorder="1" applyAlignment="1" quotePrefix="1">
      <alignment horizontal="center" vertical="top" wrapText="1"/>
    </xf>
    <xf numFmtId="192" fontId="3" fillId="24" borderId="15" xfId="0" applyNumberFormat="1" applyFont="1" applyFill="1" applyBorder="1" applyAlignment="1">
      <alignment vertical="center" wrapText="1"/>
    </xf>
    <xf numFmtId="2" fontId="6" fillId="24" borderId="15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49" fontId="2" fillId="23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2" fontId="3" fillId="24" borderId="10" xfId="0" applyNumberFormat="1" applyFont="1" applyFill="1" applyBorder="1" applyAlignment="1">
      <alignment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justify" vertical="top" wrapText="1"/>
    </xf>
    <xf numFmtId="4" fontId="3" fillId="11" borderId="10" xfId="0" applyNumberFormat="1" applyFont="1" applyFill="1" applyBorder="1" applyAlignment="1">
      <alignment horizontal="right" vertical="center" wrapText="1"/>
    </xf>
    <xf numFmtId="4" fontId="6" fillId="11" borderId="10" xfId="0" applyNumberFormat="1" applyFont="1" applyFill="1" applyBorder="1" applyAlignment="1">
      <alignment horizontal="right" vertical="center" wrapText="1"/>
    </xf>
    <xf numFmtId="0" fontId="6" fillId="11" borderId="12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 quotePrefix="1">
      <alignment horizontal="center" vertical="center" wrapText="1"/>
    </xf>
    <xf numFmtId="2" fontId="3" fillId="11" borderId="10" xfId="0" applyNumberFormat="1" applyFont="1" applyFill="1" applyBorder="1" applyAlignment="1" quotePrefix="1">
      <alignment horizontal="center" vertical="center" wrapText="1"/>
    </xf>
    <xf numFmtId="0" fontId="6" fillId="11" borderId="10" xfId="0" applyFont="1" applyFill="1" applyBorder="1" applyAlignment="1">
      <alignment horizontal="center" vertical="top" wrapText="1"/>
    </xf>
    <xf numFmtId="0" fontId="20" fillId="11" borderId="10" xfId="0" applyFont="1" applyFill="1" applyBorder="1" applyAlignment="1">
      <alignment/>
    </xf>
    <xf numFmtId="0" fontId="6" fillId="11" borderId="12" xfId="0" applyFont="1" applyFill="1" applyBorder="1" applyAlignment="1" quotePrefix="1">
      <alignment horizontal="center" vertical="center" wrapText="1"/>
    </xf>
    <xf numFmtId="0" fontId="6" fillId="11" borderId="10" xfId="0" applyFont="1" applyFill="1" applyBorder="1" applyAlignment="1" quotePrefix="1">
      <alignment horizontal="center" vertical="center" wrapText="1"/>
    </xf>
    <xf numFmtId="2" fontId="6" fillId="11" borderId="10" xfId="0" applyNumberFormat="1" applyFont="1" applyFill="1" applyBorder="1" applyAlignment="1" quotePrefix="1">
      <alignment horizontal="center" vertical="center" wrapText="1"/>
    </xf>
    <xf numFmtId="0" fontId="3" fillId="11" borderId="15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3" borderId="12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9" xfId="0" applyFont="1" applyFill="1" applyBorder="1" applyAlignment="1">
      <alignment horizontal="center" vertical="center" wrapText="1"/>
    </xf>
    <xf numFmtId="0" fontId="17" fillId="24" borderId="37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28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2" fillId="0" borderId="10" xfId="0" applyFont="1" applyFill="1" applyBorder="1" applyAlignment="1">
      <alignment/>
    </xf>
    <xf numFmtId="192" fontId="32" fillId="0" borderId="10" xfId="0" applyNumberFormat="1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19" xfId="0" applyFont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/>
    </xf>
    <xf numFmtId="0" fontId="11" fillId="24" borderId="38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 wrapText="1"/>
    </xf>
    <xf numFmtId="0" fontId="17" fillId="24" borderId="20" xfId="0" applyFont="1" applyFill="1" applyBorder="1" applyAlignment="1">
      <alignment horizontal="center" vertical="center" wrapText="1"/>
    </xf>
    <xf numFmtId="0" fontId="17" fillId="24" borderId="2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49" fontId="28" fillId="0" borderId="43" xfId="0" applyNumberFormat="1" applyFont="1" applyBorder="1" applyAlignment="1">
      <alignment horizontal="center" vertical="center" wrapText="1"/>
    </xf>
    <xf numFmtId="49" fontId="28" fillId="0" borderId="44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24" borderId="3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2" xfId="0" applyFont="1" applyFill="1" applyBorder="1" applyAlignment="1" quotePrefix="1">
      <alignment horizontal="center" vertical="center" wrapText="1"/>
    </xf>
    <xf numFmtId="0" fontId="3" fillId="0" borderId="48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2" fontId="3" fillId="0" borderId="12" xfId="0" applyNumberFormat="1" applyFont="1" applyFill="1" applyBorder="1" applyAlignment="1" quotePrefix="1">
      <alignment horizontal="center" vertical="center" wrapText="1"/>
    </xf>
    <xf numFmtId="2" fontId="3" fillId="0" borderId="14" xfId="0" applyNumberFormat="1" applyFont="1" applyFill="1" applyBorder="1" applyAlignment="1" quotePrefix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39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6" fillId="24" borderId="40" xfId="0" applyFont="1" applyFill="1" applyBorder="1" applyAlignment="1">
      <alignment horizont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21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2" fontId="3" fillId="0" borderId="10" xfId="0" applyNumberFormat="1" applyFont="1" applyFill="1" applyBorder="1" applyAlignment="1" quotePrefix="1">
      <alignment horizontal="justify" vertical="top" wrapText="1"/>
    </xf>
    <xf numFmtId="0" fontId="6" fillId="0" borderId="10" xfId="0" applyFont="1" applyFill="1" applyBorder="1" applyAlignment="1" quotePrefix="1">
      <alignment horizontal="center" vertical="center" wrapText="1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 quotePrefix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24" borderId="30" xfId="0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quotePrefix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2" fontId="3" fillId="0" borderId="12" xfId="0" applyNumberFormat="1" applyFont="1" applyFill="1" applyBorder="1" applyAlignment="1">
      <alignment horizontal="justify" vertical="center" wrapText="1"/>
    </xf>
    <xf numFmtId="2" fontId="3" fillId="0" borderId="14" xfId="0" applyNumberFormat="1" applyFont="1" applyFill="1" applyBorder="1" applyAlignment="1">
      <alignment horizontal="justify" vertical="center" wrapText="1"/>
    </xf>
    <xf numFmtId="2" fontId="1" fillId="0" borderId="12" xfId="0" applyNumberFormat="1" applyFont="1" applyFill="1" applyBorder="1" applyAlignment="1" quotePrefix="1">
      <alignment horizontal="center" vertical="center" wrapText="1"/>
    </xf>
    <xf numFmtId="2" fontId="1" fillId="0" borderId="14" xfId="0" applyNumberFormat="1" applyFont="1" applyFill="1" applyBorder="1" applyAlignment="1" quotePrefix="1">
      <alignment horizontal="center" vertical="center" wrapText="1"/>
    </xf>
    <xf numFmtId="2" fontId="6" fillId="0" borderId="12" xfId="0" applyNumberFormat="1" applyFont="1" applyFill="1" applyBorder="1" applyAlignment="1" quotePrefix="1">
      <alignment horizontal="center" vertical="center" wrapText="1"/>
    </xf>
    <xf numFmtId="2" fontId="6" fillId="0" borderId="14" xfId="0" applyNumberFormat="1" applyFont="1" applyFill="1" applyBorder="1" applyAlignment="1" quotePrefix="1">
      <alignment horizontal="center" vertical="center" wrapText="1"/>
    </xf>
    <xf numFmtId="0" fontId="6" fillId="0" borderId="15" xfId="0" applyFont="1" applyFill="1" applyBorder="1" applyAlignment="1" quotePrefix="1">
      <alignment horizontal="center" vertical="center" wrapText="1"/>
    </xf>
    <xf numFmtId="0" fontId="6" fillId="0" borderId="42" xfId="0" applyFont="1" applyFill="1" applyBorder="1" applyAlignment="1" quotePrefix="1">
      <alignment horizontal="center" vertical="center" wrapText="1"/>
    </xf>
    <xf numFmtId="0" fontId="6" fillId="0" borderId="25" xfId="0" applyFont="1" applyFill="1" applyBorder="1" applyAlignment="1" quotePrefix="1">
      <alignment horizontal="center" vertical="center" wrapText="1"/>
    </xf>
    <xf numFmtId="0" fontId="3" fillId="0" borderId="17" xfId="0" applyFont="1" applyFill="1" applyBorder="1" applyAlignment="1" quotePrefix="1">
      <alignment horizontal="center" vertical="center" wrapText="1"/>
    </xf>
    <xf numFmtId="0" fontId="3" fillId="0" borderId="39" xfId="0" applyFont="1" applyFill="1" applyBorder="1" applyAlignment="1" quotePrefix="1">
      <alignment horizontal="center" vertical="center" wrapText="1"/>
    </xf>
    <xf numFmtId="0" fontId="3" fillId="0" borderId="40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30" xfId="0" applyFont="1" applyFill="1" applyBorder="1" applyAlignment="1" quotePrefix="1">
      <alignment horizontal="center" vertical="center" wrapText="1"/>
    </xf>
    <xf numFmtId="0" fontId="3" fillId="0" borderId="34" xfId="0" applyFont="1" applyFill="1" applyBorder="1" applyAlignment="1" quotePrefix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 quotePrefix="1">
      <alignment horizontal="center" vertical="center" wrapText="1"/>
    </xf>
    <xf numFmtId="0" fontId="6" fillId="0" borderId="39" xfId="0" applyFont="1" applyFill="1" applyBorder="1" applyAlignment="1" quotePrefix="1">
      <alignment horizontal="center" vertical="center" wrapText="1"/>
    </xf>
    <xf numFmtId="0" fontId="6" fillId="0" borderId="40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30" xfId="0" applyFont="1" applyFill="1" applyBorder="1" applyAlignment="1" quotePrefix="1">
      <alignment horizontal="center" vertical="center" wrapText="1"/>
    </xf>
    <xf numFmtId="0" fontId="6" fillId="0" borderId="34" xfId="0" applyFont="1" applyFill="1" applyBorder="1" applyAlignment="1" quotePrefix="1">
      <alignment horizontal="center" vertical="center" wrapText="1"/>
    </xf>
    <xf numFmtId="0" fontId="3" fillId="0" borderId="10" xfId="0" applyNumberFormat="1" applyFont="1" applyBorder="1" applyAlignment="1">
      <alignment horizontal="justify" vertical="top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89"/>
  <sheetViews>
    <sheetView view="pageBreakPreview" zoomScale="75" zoomScaleNormal="75" zoomScaleSheetLayoutView="75" zoomScalePageLayoutView="0" workbookViewId="0" topLeftCell="B1">
      <selection activeCell="C69" sqref="C69"/>
    </sheetView>
  </sheetViews>
  <sheetFormatPr defaultColWidth="9.00390625" defaultRowHeight="12.75"/>
  <cols>
    <col min="1" max="1" width="1.00390625" style="2" hidden="1" customWidth="1"/>
    <col min="2" max="2" width="13.125" style="2" customWidth="1"/>
    <col min="3" max="3" width="53.75390625" style="2" customWidth="1"/>
    <col min="4" max="4" width="15.875" style="2" hidden="1" customWidth="1"/>
    <col min="5" max="5" width="14.125" style="2" hidden="1" customWidth="1"/>
    <col min="6" max="6" width="16.00390625" style="2" hidden="1" customWidth="1"/>
    <col min="7" max="7" width="15.50390625" style="2" hidden="1" customWidth="1"/>
    <col min="8" max="8" width="15.875" style="2" hidden="1" customWidth="1"/>
    <col min="9" max="9" width="14.125" style="2" hidden="1" customWidth="1"/>
    <col min="10" max="10" width="16.00390625" style="2" hidden="1" customWidth="1"/>
    <col min="11" max="11" width="15.50390625" style="2" hidden="1" customWidth="1"/>
    <col min="12" max="12" width="15.875" style="2" hidden="1" customWidth="1"/>
    <col min="13" max="13" width="15.25390625" style="2" hidden="1" customWidth="1"/>
    <col min="14" max="14" width="16.00390625" style="2" hidden="1" customWidth="1"/>
    <col min="15" max="15" width="16.875" style="2" hidden="1" customWidth="1"/>
    <col min="16" max="16" width="15.875" style="278" hidden="1" customWidth="1"/>
    <col min="17" max="17" width="14.125" style="278" hidden="1" customWidth="1"/>
    <col min="18" max="18" width="16.00390625" style="278" hidden="1" customWidth="1"/>
    <col min="19" max="19" width="15.50390625" style="278" hidden="1" customWidth="1"/>
    <col min="20" max="20" width="15.875" style="2" hidden="1" customWidth="1"/>
    <col min="21" max="21" width="14.125" style="2" hidden="1" customWidth="1"/>
    <col min="22" max="22" width="16.00390625" style="2" hidden="1" customWidth="1"/>
    <col min="23" max="23" width="16.875" style="2" hidden="1" customWidth="1"/>
    <col min="24" max="24" width="15.875" style="278" hidden="1" customWidth="1"/>
    <col min="25" max="25" width="14.125" style="278" hidden="1" customWidth="1"/>
    <col min="26" max="26" width="16.00390625" style="278" hidden="1" customWidth="1"/>
    <col min="27" max="27" width="15.50390625" style="278" hidden="1" customWidth="1"/>
    <col min="28" max="28" width="15.875" style="2" hidden="1" customWidth="1"/>
    <col min="29" max="29" width="14.125" style="2" hidden="1" customWidth="1"/>
    <col min="30" max="30" width="16.00390625" style="2" hidden="1" customWidth="1"/>
    <col min="31" max="31" width="20.75390625" style="2" hidden="1" customWidth="1"/>
    <col min="32" max="32" width="15.875" style="278" hidden="1" customWidth="1"/>
    <col min="33" max="33" width="14.125" style="278" hidden="1" customWidth="1"/>
    <col min="34" max="34" width="16.00390625" style="278" hidden="1" customWidth="1"/>
    <col min="35" max="35" width="15.50390625" style="278" hidden="1" customWidth="1"/>
    <col min="36" max="36" width="15.875" style="2" hidden="1" customWidth="1"/>
    <col min="37" max="37" width="14.125" style="2" hidden="1" customWidth="1"/>
    <col min="38" max="38" width="16.00390625" style="2" hidden="1" customWidth="1"/>
    <col min="39" max="39" width="20.75390625" style="2" hidden="1" customWidth="1"/>
    <col min="40" max="40" width="15.875" style="278" hidden="1" customWidth="1"/>
    <col min="41" max="41" width="14.125" style="278" hidden="1" customWidth="1"/>
    <col min="42" max="42" width="16.00390625" style="278" hidden="1" customWidth="1"/>
    <col min="43" max="43" width="15.50390625" style="278" hidden="1" customWidth="1"/>
    <col min="44" max="44" width="15.875" style="2" customWidth="1"/>
    <col min="45" max="45" width="14.125" style="2" customWidth="1"/>
    <col min="46" max="46" width="16.00390625" style="2" customWidth="1"/>
    <col min="47" max="47" width="20.75390625" style="2" customWidth="1"/>
    <col min="48" max="16384" width="9.125" style="2" customWidth="1"/>
  </cols>
  <sheetData>
    <row r="1" spans="13:47" ht="18" customHeight="1">
      <c r="M1" s="730" t="s">
        <v>555</v>
      </c>
      <c r="N1" s="730"/>
      <c r="O1" s="730"/>
      <c r="P1" s="3"/>
      <c r="Q1" s="3"/>
      <c r="R1" s="3"/>
      <c r="S1" s="3"/>
      <c r="U1" s="730" t="s">
        <v>555</v>
      </c>
      <c r="V1" s="730"/>
      <c r="W1" s="730"/>
      <c r="X1" s="3"/>
      <c r="Y1" s="3"/>
      <c r="Z1" s="3"/>
      <c r="AA1" s="3"/>
      <c r="AC1" s="730" t="s">
        <v>555</v>
      </c>
      <c r="AD1" s="730"/>
      <c r="AE1" s="730"/>
      <c r="AF1" s="3"/>
      <c r="AG1" s="3"/>
      <c r="AH1" s="3"/>
      <c r="AI1" s="3"/>
      <c r="AK1" s="730" t="s">
        <v>555</v>
      </c>
      <c r="AL1" s="730"/>
      <c r="AM1" s="730"/>
      <c r="AN1" s="3"/>
      <c r="AO1" s="3"/>
      <c r="AP1" s="3"/>
      <c r="AQ1" s="3"/>
      <c r="AS1" s="730" t="s">
        <v>555</v>
      </c>
      <c r="AT1" s="730"/>
      <c r="AU1" s="730"/>
    </row>
    <row r="2" spans="13:47" ht="15.75" customHeight="1">
      <c r="M2" s="730" t="s">
        <v>549</v>
      </c>
      <c r="N2" s="730"/>
      <c r="O2" s="730"/>
      <c r="P2" s="3"/>
      <c r="Q2" s="3"/>
      <c r="R2" s="3"/>
      <c r="S2" s="3"/>
      <c r="U2" s="730" t="s">
        <v>549</v>
      </c>
      <c r="V2" s="730"/>
      <c r="W2" s="730"/>
      <c r="X2" s="3"/>
      <c r="Y2" s="3"/>
      <c r="Z2" s="3"/>
      <c r="AA2" s="3"/>
      <c r="AC2" s="730" t="s">
        <v>549</v>
      </c>
      <c r="AD2" s="730"/>
      <c r="AE2" s="730"/>
      <c r="AF2" s="3"/>
      <c r="AG2" s="3"/>
      <c r="AH2" s="3"/>
      <c r="AI2" s="3"/>
      <c r="AK2" s="730" t="s">
        <v>549</v>
      </c>
      <c r="AL2" s="730"/>
      <c r="AM2" s="730"/>
      <c r="AN2" s="3"/>
      <c r="AO2" s="3"/>
      <c r="AP2" s="3"/>
      <c r="AQ2" s="3"/>
      <c r="AS2" s="730" t="s">
        <v>549</v>
      </c>
      <c r="AT2" s="730"/>
      <c r="AU2" s="730"/>
    </row>
    <row r="3" spans="13:47" ht="15.75" customHeight="1">
      <c r="M3" s="730" t="s">
        <v>207</v>
      </c>
      <c r="N3" s="730"/>
      <c r="O3" s="730"/>
      <c r="P3" s="3"/>
      <c r="Q3" s="3"/>
      <c r="R3" s="3"/>
      <c r="S3" s="3"/>
      <c r="U3" s="730" t="s">
        <v>480</v>
      </c>
      <c r="V3" s="730"/>
      <c r="W3" s="730"/>
      <c r="X3" s="3"/>
      <c r="Y3" s="3"/>
      <c r="Z3" s="3"/>
      <c r="AA3" s="3"/>
      <c r="AC3" s="730" t="s">
        <v>480</v>
      </c>
      <c r="AD3" s="730"/>
      <c r="AE3" s="730"/>
      <c r="AF3" s="3"/>
      <c r="AG3" s="3"/>
      <c r="AH3" s="3"/>
      <c r="AI3" s="3"/>
      <c r="AK3" s="730" t="s">
        <v>403</v>
      </c>
      <c r="AL3" s="730"/>
      <c r="AM3" s="730"/>
      <c r="AN3" s="3"/>
      <c r="AO3" s="3"/>
      <c r="AP3" s="3"/>
      <c r="AQ3" s="3"/>
      <c r="AS3" s="730" t="s">
        <v>622</v>
      </c>
      <c r="AT3" s="730"/>
      <c r="AU3" s="730"/>
    </row>
    <row r="4" spans="13:47" ht="15">
      <c r="M4" s="5"/>
      <c r="N4" s="5"/>
      <c r="O4" s="5"/>
      <c r="P4" s="3"/>
      <c r="Q4" s="3"/>
      <c r="R4" s="3"/>
      <c r="S4" s="3"/>
      <c r="U4" s="5"/>
      <c r="V4" s="5"/>
      <c r="W4" s="5"/>
      <c r="X4" s="3"/>
      <c r="Y4" s="3"/>
      <c r="Z4" s="3"/>
      <c r="AA4" s="3"/>
      <c r="AC4" s="5"/>
      <c r="AD4" s="5"/>
      <c r="AE4" s="5"/>
      <c r="AF4" s="3"/>
      <c r="AG4" s="3"/>
      <c r="AH4" s="3"/>
      <c r="AI4" s="3"/>
      <c r="AK4" s="5"/>
      <c r="AL4" s="5"/>
      <c r="AM4" s="5"/>
      <c r="AN4" s="3"/>
      <c r="AO4" s="3"/>
      <c r="AP4" s="3"/>
      <c r="AQ4" s="3"/>
      <c r="AS4" s="5"/>
      <c r="AT4" s="5"/>
      <c r="AU4" s="5"/>
    </row>
    <row r="5" spans="2:47" ht="15.75" customHeight="1">
      <c r="B5" s="33"/>
      <c r="C5" s="33"/>
      <c r="D5" s="19"/>
      <c r="E5" s="732" t="s">
        <v>555</v>
      </c>
      <c r="F5" s="732"/>
      <c r="G5" s="732"/>
      <c r="H5" s="19"/>
      <c r="I5" s="732"/>
      <c r="J5" s="732"/>
      <c r="K5" s="732"/>
      <c r="L5" s="19"/>
      <c r="M5" s="730" t="s">
        <v>555</v>
      </c>
      <c r="N5" s="730"/>
      <c r="O5" s="730"/>
      <c r="P5" s="279"/>
      <c r="Q5" s="731"/>
      <c r="R5" s="731"/>
      <c r="S5" s="731"/>
      <c r="T5" s="19"/>
      <c r="U5" s="730" t="s">
        <v>555</v>
      </c>
      <c r="V5" s="730"/>
      <c r="W5" s="730"/>
      <c r="X5" s="279"/>
      <c r="Y5" s="731"/>
      <c r="Z5" s="731"/>
      <c r="AA5" s="731"/>
      <c r="AB5" s="19"/>
      <c r="AC5" s="730" t="s">
        <v>555</v>
      </c>
      <c r="AD5" s="730"/>
      <c r="AE5" s="730"/>
      <c r="AF5" s="279"/>
      <c r="AG5" s="731"/>
      <c r="AH5" s="731"/>
      <c r="AI5" s="731"/>
      <c r="AJ5" s="19"/>
      <c r="AK5" s="730" t="s">
        <v>555</v>
      </c>
      <c r="AL5" s="730"/>
      <c r="AM5" s="730"/>
      <c r="AN5" s="279"/>
      <c r="AO5" s="731"/>
      <c r="AP5" s="731"/>
      <c r="AQ5" s="731"/>
      <c r="AR5" s="19"/>
      <c r="AS5" s="730" t="s">
        <v>555</v>
      </c>
      <c r="AT5" s="730"/>
      <c r="AU5" s="730"/>
    </row>
    <row r="6" spans="2:47" ht="15.75" customHeight="1">
      <c r="B6" s="33"/>
      <c r="C6" s="33"/>
      <c r="D6" s="19"/>
      <c r="E6" s="732" t="s">
        <v>549</v>
      </c>
      <c r="F6" s="732"/>
      <c r="G6" s="732"/>
      <c r="H6" s="19"/>
      <c r="I6" s="732"/>
      <c r="J6" s="732"/>
      <c r="K6" s="732"/>
      <c r="L6" s="19"/>
      <c r="M6" s="730" t="s">
        <v>549</v>
      </c>
      <c r="N6" s="730"/>
      <c r="O6" s="730"/>
      <c r="P6" s="279"/>
      <c r="Q6" s="731"/>
      <c r="R6" s="731"/>
      <c r="S6" s="731"/>
      <c r="T6" s="19"/>
      <c r="U6" s="730" t="s">
        <v>549</v>
      </c>
      <c r="V6" s="730"/>
      <c r="W6" s="730"/>
      <c r="X6" s="279"/>
      <c r="Y6" s="731"/>
      <c r="Z6" s="731"/>
      <c r="AA6" s="731"/>
      <c r="AB6" s="19"/>
      <c r="AC6" s="730" t="s">
        <v>549</v>
      </c>
      <c r="AD6" s="730"/>
      <c r="AE6" s="730"/>
      <c r="AF6" s="279"/>
      <c r="AG6" s="731"/>
      <c r="AH6" s="731"/>
      <c r="AI6" s="731"/>
      <c r="AJ6" s="19"/>
      <c r="AK6" s="730" t="s">
        <v>549</v>
      </c>
      <c r="AL6" s="730"/>
      <c r="AM6" s="730"/>
      <c r="AN6" s="279"/>
      <c r="AO6" s="731"/>
      <c r="AP6" s="731"/>
      <c r="AQ6" s="731"/>
      <c r="AR6" s="19"/>
      <c r="AS6" s="730" t="s">
        <v>549</v>
      </c>
      <c r="AT6" s="730"/>
      <c r="AU6" s="730"/>
    </row>
    <row r="7" spans="2:47" ht="15.75" customHeight="1">
      <c r="B7" s="33"/>
      <c r="C7" s="33"/>
      <c r="D7" s="19"/>
      <c r="E7" s="732" t="s">
        <v>645</v>
      </c>
      <c r="F7" s="732"/>
      <c r="G7" s="732"/>
      <c r="H7" s="19"/>
      <c r="I7" s="732"/>
      <c r="J7" s="732"/>
      <c r="K7" s="732"/>
      <c r="L7" s="19"/>
      <c r="M7" s="730" t="s">
        <v>206</v>
      </c>
      <c r="N7" s="730"/>
      <c r="O7" s="730"/>
      <c r="P7" s="279"/>
      <c r="Q7" s="731"/>
      <c r="R7" s="731"/>
      <c r="S7" s="731"/>
      <c r="T7" s="19"/>
      <c r="U7" s="730" t="s">
        <v>206</v>
      </c>
      <c r="V7" s="730"/>
      <c r="W7" s="730"/>
      <c r="X7" s="279"/>
      <c r="Y7" s="731"/>
      <c r="Z7" s="731"/>
      <c r="AA7" s="731"/>
      <c r="AB7" s="19"/>
      <c r="AC7" s="730" t="s">
        <v>206</v>
      </c>
      <c r="AD7" s="730"/>
      <c r="AE7" s="730"/>
      <c r="AF7" s="279"/>
      <c r="AG7" s="731"/>
      <c r="AH7" s="731"/>
      <c r="AI7" s="731"/>
      <c r="AJ7" s="19"/>
      <c r="AK7" s="730" t="s">
        <v>206</v>
      </c>
      <c r="AL7" s="730"/>
      <c r="AM7" s="730"/>
      <c r="AN7" s="279"/>
      <c r="AO7" s="731"/>
      <c r="AP7" s="731"/>
      <c r="AQ7" s="731"/>
      <c r="AR7" s="19"/>
      <c r="AS7" s="730" t="s">
        <v>206</v>
      </c>
      <c r="AT7" s="730"/>
      <c r="AU7" s="730"/>
    </row>
    <row r="8" spans="2:47" ht="15.75" customHeight="1">
      <c r="B8" s="33"/>
      <c r="C8" s="33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279"/>
      <c r="Q8" s="280"/>
      <c r="R8" s="279"/>
      <c r="S8" s="280"/>
      <c r="T8" s="19"/>
      <c r="U8" s="20"/>
      <c r="V8" s="19"/>
      <c r="W8" s="20"/>
      <c r="X8" s="279"/>
      <c r="Y8" s="280"/>
      <c r="Z8" s="279"/>
      <c r="AA8" s="280"/>
      <c r="AB8" s="19"/>
      <c r="AC8" s="20"/>
      <c r="AD8" s="19"/>
      <c r="AE8" s="20"/>
      <c r="AF8" s="279"/>
      <c r="AG8" s="280"/>
      <c r="AH8" s="279"/>
      <c r="AI8" s="280"/>
      <c r="AJ8" s="19"/>
      <c r="AK8" s="20"/>
      <c r="AL8" s="19"/>
      <c r="AM8" s="20"/>
      <c r="AN8" s="279"/>
      <c r="AO8" s="280"/>
      <c r="AP8" s="279"/>
      <c r="AQ8" s="280"/>
      <c r="AR8" s="19"/>
      <c r="AS8" s="20"/>
      <c r="AT8" s="19"/>
      <c r="AU8" s="20"/>
    </row>
    <row r="9" spans="2:47" ht="15.75" customHeight="1">
      <c r="B9" s="33"/>
      <c r="C9" s="33"/>
      <c r="D9" s="19"/>
      <c r="E9" s="20"/>
      <c r="F9" s="19"/>
      <c r="G9" s="20"/>
      <c r="H9" s="19"/>
      <c r="I9" s="20"/>
      <c r="J9" s="19"/>
      <c r="K9" s="20"/>
      <c r="L9" s="19"/>
      <c r="M9" s="20"/>
      <c r="N9" s="19"/>
      <c r="O9" s="20"/>
      <c r="P9" s="279"/>
      <c r="Q9" s="280"/>
      <c r="R9" s="279"/>
      <c r="S9" s="280"/>
      <c r="T9" s="19"/>
      <c r="U9" s="20"/>
      <c r="V9" s="19"/>
      <c r="W9" s="20"/>
      <c r="X9" s="279"/>
      <c r="Y9" s="280"/>
      <c r="Z9" s="279"/>
      <c r="AA9" s="280"/>
      <c r="AB9" s="19"/>
      <c r="AC9" s="20"/>
      <c r="AD9" s="19"/>
      <c r="AE9" s="20"/>
      <c r="AF9" s="279"/>
      <c r="AG9" s="280"/>
      <c r="AH9" s="279"/>
      <c r="AI9" s="280"/>
      <c r="AJ9" s="19"/>
      <c r="AK9" s="20"/>
      <c r="AL9" s="19"/>
      <c r="AM9" s="20"/>
      <c r="AN9" s="279"/>
      <c r="AO9" s="280"/>
      <c r="AP9" s="279"/>
      <c r="AQ9" s="280"/>
      <c r="AR9" s="19"/>
      <c r="AS9" s="20"/>
      <c r="AT9" s="19"/>
      <c r="AU9" s="20"/>
    </row>
    <row r="10" spans="2:47" ht="17.25">
      <c r="B10" s="733" t="s">
        <v>644</v>
      </c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  <c r="AH10" s="733"/>
      <c r="AI10" s="733"/>
      <c r="AJ10" s="733"/>
      <c r="AK10" s="733"/>
      <c r="AL10" s="733"/>
      <c r="AM10" s="733"/>
      <c r="AN10" s="733"/>
      <c r="AO10" s="733"/>
      <c r="AP10" s="733"/>
      <c r="AQ10" s="733"/>
      <c r="AR10" s="733"/>
      <c r="AS10" s="733"/>
      <c r="AT10" s="733"/>
      <c r="AU10" s="733"/>
    </row>
    <row r="11" spans="2:47" ht="1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99"/>
      <c r="Q11" s="199"/>
      <c r="R11" s="199"/>
      <c r="S11" s="199"/>
      <c r="T11" s="21"/>
      <c r="U11" s="21"/>
      <c r="V11" s="21"/>
      <c r="W11" s="21"/>
      <c r="X11" s="199"/>
      <c r="Y11" s="199"/>
      <c r="Z11" s="199"/>
      <c r="AA11" s="199"/>
      <c r="AB11" s="21"/>
      <c r="AC11" s="21"/>
      <c r="AD11" s="21"/>
      <c r="AE11" s="21"/>
      <c r="AF11" s="199"/>
      <c r="AG11" s="199"/>
      <c r="AH11" s="199"/>
      <c r="AI11" s="199"/>
      <c r="AJ11" s="21"/>
      <c r="AK11" s="21"/>
      <c r="AL11" s="21"/>
      <c r="AM11" s="21"/>
      <c r="AN11" s="199"/>
      <c r="AO11" s="199"/>
      <c r="AP11" s="199"/>
      <c r="AQ11" s="199"/>
      <c r="AR11" s="21"/>
      <c r="AS11" s="21"/>
      <c r="AT11" s="21"/>
      <c r="AU11" s="21"/>
    </row>
    <row r="12" spans="2:47" ht="15">
      <c r="B12" s="21"/>
      <c r="C12" s="21"/>
      <c r="D12" s="21"/>
      <c r="E12" s="21"/>
      <c r="F12" s="21"/>
      <c r="G12" s="25" t="s">
        <v>548</v>
      </c>
      <c r="H12" s="21"/>
      <c r="I12" s="21"/>
      <c r="J12" s="21"/>
      <c r="K12" s="21"/>
      <c r="L12" s="21"/>
      <c r="M12" s="21"/>
      <c r="N12" s="21"/>
      <c r="O12" s="25" t="s">
        <v>548</v>
      </c>
      <c r="P12" s="199"/>
      <c r="Q12" s="199"/>
      <c r="R12" s="199"/>
      <c r="S12" s="199"/>
      <c r="T12" s="21"/>
      <c r="U12" s="21"/>
      <c r="V12" s="21"/>
      <c r="W12" s="25" t="s">
        <v>548</v>
      </c>
      <c r="X12" s="199"/>
      <c r="Y12" s="199"/>
      <c r="Z12" s="199"/>
      <c r="AA12" s="199"/>
      <c r="AB12" s="21"/>
      <c r="AC12" s="21"/>
      <c r="AD12" s="21"/>
      <c r="AE12" s="25" t="s">
        <v>548</v>
      </c>
      <c r="AF12" s="199"/>
      <c r="AG12" s="199"/>
      <c r="AH12" s="199"/>
      <c r="AI12" s="199"/>
      <c r="AJ12" s="21"/>
      <c r="AK12" s="21"/>
      <c r="AL12" s="21"/>
      <c r="AM12" s="25" t="s">
        <v>548</v>
      </c>
      <c r="AN12" s="199"/>
      <c r="AO12" s="199"/>
      <c r="AP12" s="199"/>
      <c r="AQ12" s="199"/>
      <c r="AR12" s="21"/>
      <c r="AS12" s="21"/>
      <c r="AT12" s="21"/>
      <c r="AU12" s="25" t="s">
        <v>548</v>
      </c>
    </row>
    <row r="13" spans="2:47" ht="21.75" customHeight="1" hidden="1">
      <c r="B13" s="12"/>
      <c r="C13" s="5"/>
      <c r="D13" s="5"/>
      <c r="E13" s="5"/>
      <c r="F13" s="5"/>
      <c r="H13" s="724" t="s">
        <v>520</v>
      </c>
      <c r="I13" s="724"/>
      <c r="J13" s="724"/>
      <c r="K13" s="724"/>
      <c r="L13" s="725" t="s">
        <v>519</v>
      </c>
      <c r="M13" s="725"/>
      <c r="N13" s="725"/>
      <c r="O13" s="725"/>
      <c r="P13" s="724" t="s">
        <v>364</v>
      </c>
      <c r="Q13" s="724"/>
      <c r="R13" s="724"/>
      <c r="S13" s="724"/>
      <c r="T13" s="725" t="s">
        <v>365</v>
      </c>
      <c r="U13" s="725"/>
      <c r="V13" s="725"/>
      <c r="W13" s="725"/>
      <c r="X13" s="724" t="s">
        <v>481</v>
      </c>
      <c r="Y13" s="724"/>
      <c r="Z13" s="724"/>
      <c r="AA13" s="724"/>
      <c r="AB13" s="725" t="s">
        <v>482</v>
      </c>
      <c r="AC13" s="725"/>
      <c r="AD13" s="725"/>
      <c r="AE13" s="725"/>
      <c r="AF13" s="724" t="s">
        <v>496</v>
      </c>
      <c r="AG13" s="724"/>
      <c r="AH13" s="724"/>
      <c r="AI13" s="724"/>
      <c r="AJ13" s="725" t="s">
        <v>404</v>
      </c>
      <c r="AK13" s="725"/>
      <c r="AL13" s="725"/>
      <c r="AM13" s="725"/>
      <c r="AN13" s="724" t="s">
        <v>620</v>
      </c>
      <c r="AO13" s="724"/>
      <c r="AP13" s="724"/>
      <c r="AQ13" s="724"/>
      <c r="AR13" s="725" t="s">
        <v>621</v>
      </c>
      <c r="AS13" s="725"/>
      <c r="AT13" s="725"/>
      <c r="AU13" s="725"/>
    </row>
    <row r="14" spans="2:47" s="10" customFormat="1" ht="34.5" customHeight="1">
      <c r="B14" s="735" t="s">
        <v>527</v>
      </c>
      <c r="C14" s="728" t="s">
        <v>538</v>
      </c>
      <c r="D14" s="728" t="s">
        <v>533</v>
      </c>
      <c r="E14" s="728" t="s">
        <v>539</v>
      </c>
      <c r="F14" s="729"/>
      <c r="G14" s="728" t="s">
        <v>528</v>
      </c>
      <c r="H14" s="726" t="s">
        <v>533</v>
      </c>
      <c r="I14" s="726" t="s">
        <v>539</v>
      </c>
      <c r="J14" s="727"/>
      <c r="K14" s="726" t="s">
        <v>528</v>
      </c>
      <c r="L14" s="728" t="s">
        <v>533</v>
      </c>
      <c r="M14" s="728" t="s">
        <v>539</v>
      </c>
      <c r="N14" s="729"/>
      <c r="O14" s="728" t="s">
        <v>528</v>
      </c>
      <c r="P14" s="726" t="s">
        <v>533</v>
      </c>
      <c r="Q14" s="726" t="s">
        <v>539</v>
      </c>
      <c r="R14" s="727"/>
      <c r="S14" s="726" t="s">
        <v>528</v>
      </c>
      <c r="T14" s="728" t="s">
        <v>533</v>
      </c>
      <c r="U14" s="728" t="s">
        <v>539</v>
      </c>
      <c r="V14" s="729"/>
      <c r="W14" s="728" t="s">
        <v>528</v>
      </c>
      <c r="X14" s="726" t="s">
        <v>533</v>
      </c>
      <c r="Y14" s="726" t="s">
        <v>539</v>
      </c>
      <c r="Z14" s="727"/>
      <c r="AA14" s="726" t="s">
        <v>528</v>
      </c>
      <c r="AB14" s="728" t="s">
        <v>533</v>
      </c>
      <c r="AC14" s="728" t="s">
        <v>539</v>
      </c>
      <c r="AD14" s="729"/>
      <c r="AE14" s="728" t="s">
        <v>528</v>
      </c>
      <c r="AF14" s="726" t="s">
        <v>533</v>
      </c>
      <c r="AG14" s="726" t="s">
        <v>539</v>
      </c>
      <c r="AH14" s="727"/>
      <c r="AI14" s="726" t="s">
        <v>528</v>
      </c>
      <c r="AJ14" s="728" t="s">
        <v>533</v>
      </c>
      <c r="AK14" s="728" t="s">
        <v>539</v>
      </c>
      <c r="AL14" s="729"/>
      <c r="AM14" s="728" t="s">
        <v>528</v>
      </c>
      <c r="AN14" s="726" t="s">
        <v>533</v>
      </c>
      <c r="AO14" s="726" t="s">
        <v>539</v>
      </c>
      <c r="AP14" s="727"/>
      <c r="AQ14" s="726" t="s">
        <v>528</v>
      </c>
      <c r="AR14" s="728" t="s">
        <v>533</v>
      </c>
      <c r="AS14" s="728" t="s">
        <v>539</v>
      </c>
      <c r="AT14" s="729"/>
      <c r="AU14" s="728" t="s">
        <v>528</v>
      </c>
    </row>
    <row r="15" spans="2:47" s="10" customFormat="1" ht="30" customHeight="1">
      <c r="B15" s="736"/>
      <c r="C15" s="729"/>
      <c r="D15" s="729"/>
      <c r="E15" s="22" t="s">
        <v>528</v>
      </c>
      <c r="F15" s="157" t="s">
        <v>544</v>
      </c>
      <c r="G15" s="728"/>
      <c r="H15" s="727"/>
      <c r="I15" s="244" t="s">
        <v>528</v>
      </c>
      <c r="J15" s="245" t="s">
        <v>544</v>
      </c>
      <c r="K15" s="726"/>
      <c r="L15" s="729"/>
      <c r="M15" s="22" t="s">
        <v>528</v>
      </c>
      <c r="N15" s="157" t="s">
        <v>544</v>
      </c>
      <c r="O15" s="728"/>
      <c r="P15" s="727"/>
      <c r="Q15" s="244" t="s">
        <v>528</v>
      </c>
      <c r="R15" s="245" t="s">
        <v>544</v>
      </c>
      <c r="S15" s="726"/>
      <c r="T15" s="729"/>
      <c r="U15" s="22" t="s">
        <v>528</v>
      </c>
      <c r="V15" s="157" t="s">
        <v>544</v>
      </c>
      <c r="W15" s="728"/>
      <c r="X15" s="727"/>
      <c r="Y15" s="244" t="s">
        <v>528</v>
      </c>
      <c r="Z15" s="245" t="s">
        <v>544</v>
      </c>
      <c r="AA15" s="726"/>
      <c r="AB15" s="729"/>
      <c r="AC15" s="22" t="s">
        <v>528</v>
      </c>
      <c r="AD15" s="157" t="s">
        <v>544</v>
      </c>
      <c r="AE15" s="728"/>
      <c r="AF15" s="727"/>
      <c r="AG15" s="244" t="s">
        <v>528</v>
      </c>
      <c r="AH15" s="245" t="s">
        <v>544</v>
      </c>
      <c r="AI15" s="726"/>
      <c r="AJ15" s="729"/>
      <c r="AK15" s="22" t="s">
        <v>528</v>
      </c>
      <c r="AL15" s="157" t="s">
        <v>544</v>
      </c>
      <c r="AM15" s="728"/>
      <c r="AN15" s="727"/>
      <c r="AO15" s="244" t="s">
        <v>528</v>
      </c>
      <c r="AP15" s="245" t="s">
        <v>544</v>
      </c>
      <c r="AQ15" s="726"/>
      <c r="AR15" s="729"/>
      <c r="AS15" s="22" t="s">
        <v>528</v>
      </c>
      <c r="AT15" s="157" t="s">
        <v>544</v>
      </c>
      <c r="AU15" s="728"/>
    </row>
    <row r="16" spans="2:47" s="10" customFormat="1" ht="15" customHeight="1">
      <c r="B16" s="24">
        <v>1</v>
      </c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242"/>
      <c r="I16" s="242"/>
      <c r="J16" s="242"/>
      <c r="K16" s="242"/>
      <c r="L16" s="24">
        <v>3</v>
      </c>
      <c r="M16" s="24">
        <v>4</v>
      </c>
      <c r="N16" s="24">
        <v>5</v>
      </c>
      <c r="O16" s="24">
        <v>6</v>
      </c>
      <c r="P16" s="242"/>
      <c r="Q16" s="242"/>
      <c r="R16" s="242"/>
      <c r="S16" s="242"/>
      <c r="T16" s="24">
        <v>3</v>
      </c>
      <c r="U16" s="24">
        <v>4</v>
      </c>
      <c r="V16" s="24">
        <v>5</v>
      </c>
      <c r="W16" s="24">
        <v>6</v>
      </c>
      <c r="X16" s="242"/>
      <c r="Y16" s="242"/>
      <c r="Z16" s="242"/>
      <c r="AA16" s="242"/>
      <c r="AB16" s="24">
        <v>3</v>
      </c>
      <c r="AC16" s="24">
        <v>4</v>
      </c>
      <c r="AD16" s="24">
        <v>5</v>
      </c>
      <c r="AE16" s="24">
        <v>6</v>
      </c>
      <c r="AF16" s="242"/>
      <c r="AG16" s="242"/>
      <c r="AH16" s="242"/>
      <c r="AI16" s="242"/>
      <c r="AJ16" s="24">
        <v>3</v>
      </c>
      <c r="AK16" s="24">
        <v>4</v>
      </c>
      <c r="AL16" s="24">
        <v>5</v>
      </c>
      <c r="AM16" s="24">
        <v>6</v>
      </c>
      <c r="AN16" s="242"/>
      <c r="AO16" s="242"/>
      <c r="AP16" s="242"/>
      <c r="AQ16" s="242"/>
      <c r="AR16" s="24">
        <v>3</v>
      </c>
      <c r="AS16" s="24">
        <v>4</v>
      </c>
      <c r="AT16" s="24">
        <v>5</v>
      </c>
      <c r="AU16" s="24">
        <v>6</v>
      </c>
    </row>
    <row r="17" spans="2:47" s="34" customFormat="1" ht="15">
      <c r="B17" s="16">
        <v>10000000</v>
      </c>
      <c r="C17" s="16" t="s">
        <v>586</v>
      </c>
      <c r="D17" s="47">
        <f>D18</f>
        <v>58257900</v>
      </c>
      <c r="E17" s="47"/>
      <c r="F17" s="48"/>
      <c r="G17" s="47">
        <f>D17+E17</f>
        <v>58257900</v>
      </c>
      <c r="H17" s="246">
        <f>H18</f>
        <v>0</v>
      </c>
      <c r="I17" s="246"/>
      <c r="J17" s="247"/>
      <c r="K17" s="246">
        <f aca="true" t="shared" si="0" ref="K17:K40">H17+I17</f>
        <v>0</v>
      </c>
      <c r="L17" s="47">
        <f>L18</f>
        <v>58257900</v>
      </c>
      <c r="M17" s="47">
        <f>I17+E17</f>
        <v>0</v>
      </c>
      <c r="N17" s="48"/>
      <c r="O17" s="47">
        <f aca="true" t="shared" si="1" ref="O17:O40">L17+M17</f>
        <v>58257900</v>
      </c>
      <c r="P17" s="246">
        <f>P18</f>
        <v>0</v>
      </c>
      <c r="Q17" s="246"/>
      <c r="R17" s="247"/>
      <c r="S17" s="246">
        <f aca="true" t="shared" si="2" ref="S17:S40">P17+Q17</f>
        <v>0</v>
      </c>
      <c r="T17" s="47">
        <f>T18</f>
        <v>58257900</v>
      </c>
      <c r="U17" s="47"/>
      <c r="V17" s="48"/>
      <c r="W17" s="47">
        <f aca="true" t="shared" si="3" ref="W17:W40">T17+U17</f>
        <v>58257900</v>
      </c>
      <c r="X17" s="246">
        <f>X18</f>
        <v>0</v>
      </c>
      <c r="Y17" s="246"/>
      <c r="Z17" s="247"/>
      <c r="AA17" s="246">
        <f aca="true" t="shared" si="4" ref="AA17:AA40">X17+Y17</f>
        <v>0</v>
      </c>
      <c r="AB17" s="47">
        <f>AB18</f>
        <v>58257900</v>
      </c>
      <c r="AC17" s="47"/>
      <c r="AD17" s="48"/>
      <c r="AE17" s="47">
        <f aca="true" t="shared" si="5" ref="AE17:AE40">AB17+AC17</f>
        <v>58257900</v>
      </c>
      <c r="AF17" s="246">
        <f>AF18</f>
        <v>8972014</v>
      </c>
      <c r="AG17" s="246"/>
      <c r="AH17" s="247"/>
      <c r="AI17" s="246">
        <f aca="true" t="shared" si="6" ref="AI17:AI40">AF17+AG17</f>
        <v>8972014</v>
      </c>
      <c r="AJ17" s="47">
        <f>AJ18</f>
        <v>67229914</v>
      </c>
      <c r="AK17" s="47"/>
      <c r="AL17" s="48"/>
      <c r="AM17" s="47">
        <f aca="true" t="shared" si="7" ref="AM17:AM40">AJ17+AK17</f>
        <v>67229914</v>
      </c>
      <c r="AN17" s="246">
        <f>AN18</f>
        <v>0</v>
      </c>
      <c r="AO17" s="246"/>
      <c r="AP17" s="247"/>
      <c r="AQ17" s="246">
        <f aca="true" t="shared" si="8" ref="AQ17:AQ40">AN17+AO17</f>
        <v>0</v>
      </c>
      <c r="AR17" s="47">
        <f>AR18</f>
        <v>67229914</v>
      </c>
      <c r="AS17" s="47"/>
      <c r="AT17" s="48"/>
      <c r="AU17" s="47">
        <f aca="true" t="shared" si="9" ref="AU17:AU40">AR17+AS17</f>
        <v>67229914</v>
      </c>
    </row>
    <row r="18" spans="2:47" s="10" customFormat="1" ht="34.5" customHeight="1">
      <c r="B18" s="259">
        <v>11000000</v>
      </c>
      <c r="C18" s="161" t="s">
        <v>550</v>
      </c>
      <c r="D18" s="47">
        <f>D19+D25</f>
        <v>58257900</v>
      </c>
      <c r="E18" s="47"/>
      <c r="F18" s="48"/>
      <c r="G18" s="47">
        <f aca="true" t="shared" si="10" ref="G18:G49">D18+E18</f>
        <v>58257900</v>
      </c>
      <c r="H18" s="246">
        <f>H19+H25</f>
        <v>0</v>
      </c>
      <c r="I18" s="246"/>
      <c r="J18" s="247"/>
      <c r="K18" s="246">
        <f t="shared" si="0"/>
        <v>0</v>
      </c>
      <c r="L18" s="47">
        <f>L19+L25</f>
        <v>58257900</v>
      </c>
      <c r="M18" s="47">
        <f aca="true" t="shared" si="11" ref="M18:M58">I18+E18</f>
        <v>0</v>
      </c>
      <c r="N18" s="48"/>
      <c r="O18" s="47">
        <f t="shared" si="1"/>
        <v>58257900</v>
      </c>
      <c r="P18" s="246">
        <f>P19+P25</f>
        <v>0</v>
      </c>
      <c r="Q18" s="246"/>
      <c r="R18" s="247"/>
      <c r="S18" s="246">
        <f t="shared" si="2"/>
        <v>0</v>
      </c>
      <c r="T18" s="47">
        <f>T19+T25</f>
        <v>58257900</v>
      </c>
      <c r="U18" s="47"/>
      <c r="V18" s="48"/>
      <c r="W18" s="47">
        <f t="shared" si="3"/>
        <v>58257900</v>
      </c>
      <c r="X18" s="246">
        <f>X19+X25</f>
        <v>0</v>
      </c>
      <c r="Y18" s="246"/>
      <c r="Z18" s="247"/>
      <c r="AA18" s="246">
        <f t="shared" si="4"/>
        <v>0</v>
      </c>
      <c r="AB18" s="47">
        <f>AB19+AB25</f>
        <v>58257900</v>
      </c>
      <c r="AC18" s="47"/>
      <c r="AD18" s="48"/>
      <c r="AE18" s="47">
        <f t="shared" si="5"/>
        <v>58257900</v>
      </c>
      <c r="AF18" s="246">
        <f>AF19+AF25</f>
        <v>8972014</v>
      </c>
      <c r="AG18" s="246"/>
      <c r="AH18" s="247"/>
      <c r="AI18" s="246">
        <f t="shared" si="6"/>
        <v>8972014</v>
      </c>
      <c r="AJ18" s="47">
        <f>AJ19+AJ25</f>
        <v>67229914</v>
      </c>
      <c r="AK18" s="47"/>
      <c r="AL18" s="48"/>
      <c r="AM18" s="47">
        <f t="shared" si="7"/>
        <v>67229914</v>
      </c>
      <c r="AN18" s="246">
        <f>AN19+AN25</f>
        <v>0</v>
      </c>
      <c r="AO18" s="246"/>
      <c r="AP18" s="247"/>
      <c r="AQ18" s="246">
        <f t="shared" si="8"/>
        <v>0</v>
      </c>
      <c r="AR18" s="47">
        <f>AR19+AR25</f>
        <v>67229914</v>
      </c>
      <c r="AS18" s="47"/>
      <c r="AT18" s="48"/>
      <c r="AU18" s="47">
        <f t="shared" si="9"/>
        <v>67229914</v>
      </c>
    </row>
    <row r="19" spans="2:47" s="10" customFormat="1" ht="21" customHeight="1">
      <c r="B19" s="259">
        <v>11010000</v>
      </c>
      <c r="C19" s="161" t="s">
        <v>587</v>
      </c>
      <c r="D19" s="47">
        <f>SUM(D20:D24)</f>
        <v>58252900</v>
      </c>
      <c r="E19" s="47"/>
      <c r="F19" s="48"/>
      <c r="G19" s="47">
        <f t="shared" si="10"/>
        <v>58252900</v>
      </c>
      <c r="H19" s="246">
        <f>SUM(H20:H24)</f>
        <v>0</v>
      </c>
      <c r="I19" s="246"/>
      <c r="J19" s="247"/>
      <c r="K19" s="246">
        <f t="shared" si="0"/>
        <v>0</v>
      </c>
      <c r="L19" s="47">
        <f>SUM(L20:L24)</f>
        <v>58252900</v>
      </c>
      <c r="M19" s="47">
        <f t="shared" si="11"/>
        <v>0</v>
      </c>
      <c r="N19" s="48"/>
      <c r="O19" s="47">
        <f t="shared" si="1"/>
        <v>58252900</v>
      </c>
      <c r="P19" s="246">
        <f>SUM(P20:P24)</f>
        <v>0</v>
      </c>
      <c r="Q19" s="246"/>
      <c r="R19" s="247"/>
      <c r="S19" s="246">
        <f t="shared" si="2"/>
        <v>0</v>
      </c>
      <c r="T19" s="47">
        <f>SUM(T20:T24)</f>
        <v>58252900</v>
      </c>
      <c r="U19" s="47"/>
      <c r="V19" s="48"/>
      <c r="W19" s="47">
        <f t="shared" si="3"/>
        <v>58252900</v>
      </c>
      <c r="X19" s="246">
        <f>SUM(X20:X24)</f>
        <v>0</v>
      </c>
      <c r="Y19" s="246"/>
      <c r="Z19" s="247"/>
      <c r="AA19" s="246">
        <f t="shared" si="4"/>
        <v>0</v>
      </c>
      <c r="AB19" s="47">
        <f>SUM(AB20:AB24)</f>
        <v>58252900</v>
      </c>
      <c r="AC19" s="47"/>
      <c r="AD19" s="48"/>
      <c r="AE19" s="47">
        <f t="shared" si="5"/>
        <v>58252900</v>
      </c>
      <c r="AF19" s="246">
        <f>SUM(AF20:AF24)</f>
        <v>8972014</v>
      </c>
      <c r="AG19" s="246"/>
      <c r="AH19" s="247"/>
      <c r="AI19" s="246">
        <f t="shared" si="6"/>
        <v>8972014</v>
      </c>
      <c r="AJ19" s="47">
        <f>SUM(AJ20:AJ24)</f>
        <v>67224914</v>
      </c>
      <c r="AK19" s="47"/>
      <c r="AL19" s="48"/>
      <c r="AM19" s="47">
        <f t="shared" si="7"/>
        <v>67224914</v>
      </c>
      <c r="AN19" s="246">
        <f>SUM(AN20:AN24)</f>
        <v>0</v>
      </c>
      <c r="AO19" s="246"/>
      <c r="AP19" s="247"/>
      <c r="AQ19" s="246">
        <f t="shared" si="8"/>
        <v>0</v>
      </c>
      <c r="AR19" s="47">
        <f>SUM(AR20:AR24)</f>
        <v>67224914</v>
      </c>
      <c r="AS19" s="47"/>
      <c r="AT19" s="48"/>
      <c r="AU19" s="47">
        <f t="shared" si="9"/>
        <v>67224914</v>
      </c>
    </row>
    <row r="20" spans="2:47" s="10" customFormat="1" ht="49.5" customHeight="1">
      <c r="B20" s="259">
        <v>11010100</v>
      </c>
      <c r="C20" s="161" t="s">
        <v>551</v>
      </c>
      <c r="D20" s="49">
        <v>49525000</v>
      </c>
      <c r="E20" s="47"/>
      <c r="F20" s="48"/>
      <c r="G20" s="47">
        <f t="shared" si="10"/>
        <v>49525000</v>
      </c>
      <c r="H20" s="248"/>
      <c r="I20" s="246"/>
      <c r="J20" s="247"/>
      <c r="K20" s="246">
        <f t="shared" si="0"/>
        <v>0</v>
      </c>
      <c r="L20" s="49">
        <v>49525000</v>
      </c>
      <c r="M20" s="47">
        <f t="shared" si="11"/>
        <v>0</v>
      </c>
      <c r="N20" s="48"/>
      <c r="O20" s="47">
        <f t="shared" si="1"/>
        <v>49525000</v>
      </c>
      <c r="P20" s="248"/>
      <c r="Q20" s="246"/>
      <c r="R20" s="247"/>
      <c r="S20" s="246">
        <f t="shared" si="2"/>
        <v>0</v>
      </c>
      <c r="T20" s="49">
        <f>P20+L20</f>
        <v>49525000</v>
      </c>
      <c r="U20" s="47"/>
      <c r="V20" s="48"/>
      <c r="W20" s="47">
        <f t="shared" si="3"/>
        <v>49525000</v>
      </c>
      <c r="X20" s="248"/>
      <c r="Y20" s="246"/>
      <c r="Z20" s="247"/>
      <c r="AA20" s="246">
        <f t="shared" si="4"/>
        <v>0</v>
      </c>
      <c r="AB20" s="49">
        <f>X20+T20</f>
        <v>49525000</v>
      </c>
      <c r="AC20" s="47"/>
      <c r="AD20" s="48"/>
      <c r="AE20" s="47">
        <f t="shared" si="5"/>
        <v>49525000</v>
      </c>
      <c r="AF20" s="248">
        <v>8972014</v>
      </c>
      <c r="AG20" s="246"/>
      <c r="AH20" s="247"/>
      <c r="AI20" s="246">
        <f t="shared" si="6"/>
        <v>8972014</v>
      </c>
      <c r="AJ20" s="49">
        <f>AF20+AB20</f>
        <v>58497014</v>
      </c>
      <c r="AK20" s="47"/>
      <c r="AL20" s="48"/>
      <c r="AM20" s="47">
        <f t="shared" si="7"/>
        <v>58497014</v>
      </c>
      <c r="AN20" s="248"/>
      <c r="AO20" s="246"/>
      <c r="AP20" s="247"/>
      <c r="AQ20" s="246">
        <f t="shared" si="8"/>
        <v>0</v>
      </c>
      <c r="AR20" s="49">
        <f>AN20+AJ20</f>
        <v>58497014</v>
      </c>
      <c r="AS20" s="47"/>
      <c r="AT20" s="48"/>
      <c r="AU20" s="47">
        <f t="shared" si="9"/>
        <v>58497014</v>
      </c>
    </row>
    <row r="21" spans="2:47" s="10" customFormat="1" ht="79.5" customHeight="1">
      <c r="B21" s="259">
        <v>11010200</v>
      </c>
      <c r="C21" s="161" t="s">
        <v>552</v>
      </c>
      <c r="D21" s="49">
        <v>2635300</v>
      </c>
      <c r="E21" s="47"/>
      <c r="F21" s="48"/>
      <c r="G21" s="47">
        <f t="shared" si="10"/>
        <v>2635300</v>
      </c>
      <c r="H21" s="248"/>
      <c r="I21" s="246"/>
      <c r="J21" s="247"/>
      <c r="K21" s="246">
        <f t="shared" si="0"/>
        <v>0</v>
      </c>
      <c r="L21" s="49">
        <v>2635300</v>
      </c>
      <c r="M21" s="47">
        <f>I21+E21</f>
        <v>0</v>
      </c>
      <c r="N21" s="48"/>
      <c r="O21" s="47">
        <f t="shared" si="1"/>
        <v>2635300</v>
      </c>
      <c r="P21" s="248"/>
      <c r="Q21" s="246"/>
      <c r="R21" s="247"/>
      <c r="S21" s="246">
        <f t="shared" si="2"/>
        <v>0</v>
      </c>
      <c r="T21" s="49">
        <f aca="true" t="shared" si="12" ref="T21:T26">P21+L21</f>
        <v>2635300</v>
      </c>
      <c r="U21" s="47"/>
      <c r="V21" s="48"/>
      <c r="W21" s="47">
        <f t="shared" si="3"/>
        <v>2635300</v>
      </c>
      <c r="X21" s="248"/>
      <c r="Y21" s="246"/>
      <c r="Z21" s="247"/>
      <c r="AA21" s="246">
        <f t="shared" si="4"/>
        <v>0</v>
      </c>
      <c r="AB21" s="49">
        <f>X21+T21</f>
        <v>2635300</v>
      </c>
      <c r="AC21" s="47"/>
      <c r="AD21" s="48"/>
      <c r="AE21" s="47">
        <f t="shared" si="5"/>
        <v>2635300</v>
      </c>
      <c r="AF21" s="248"/>
      <c r="AG21" s="246"/>
      <c r="AH21" s="247"/>
      <c r="AI21" s="246">
        <f t="shared" si="6"/>
        <v>0</v>
      </c>
      <c r="AJ21" s="49">
        <f>AF21+AB21</f>
        <v>2635300</v>
      </c>
      <c r="AK21" s="47"/>
      <c r="AL21" s="48"/>
      <c r="AM21" s="47">
        <f t="shared" si="7"/>
        <v>2635300</v>
      </c>
      <c r="AN21" s="248"/>
      <c r="AO21" s="246"/>
      <c r="AP21" s="247"/>
      <c r="AQ21" s="246">
        <f t="shared" si="8"/>
        <v>0</v>
      </c>
      <c r="AR21" s="49">
        <f>AN21+AJ21</f>
        <v>2635300</v>
      </c>
      <c r="AS21" s="47"/>
      <c r="AT21" s="48"/>
      <c r="AU21" s="47">
        <f t="shared" si="9"/>
        <v>2635300</v>
      </c>
    </row>
    <row r="22" spans="2:47" s="10" customFormat="1" ht="48" customHeight="1">
      <c r="B22" s="259">
        <v>11010400</v>
      </c>
      <c r="C22" s="161" t="s">
        <v>553</v>
      </c>
      <c r="D22" s="49">
        <v>5533500</v>
      </c>
      <c r="E22" s="49"/>
      <c r="F22" s="48"/>
      <c r="G22" s="47">
        <f t="shared" si="10"/>
        <v>5533500</v>
      </c>
      <c r="H22" s="248"/>
      <c r="I22" s="248"/>
      <c r="J22" s="247"/>
      <c r="K22" s="246">
        <f t="shared" si="0"/>
        <v>0</v>
      </c>
      <c r="L22" s="49">
        <v>5533500</v>
      </c>
      <c r="M22" s="47">
        <f t="shared" si="11"/>
        <v>0</v>
      </c>
      <c r="N22" s="48"/>
      <c r="O22" s="47">
        <f t="shared" si="1"/>
        <v>5533500</v>
      </c>
      <c r="P22" s="248"/>
      <c r="Q22" s="248"/>
      <c r="R22" s="247"/>
      <c r="S22" s="246">
        <f t="shared" si="2"/>
        <v>0</v>
      </c>
      <c r="T22" s="49">
        <f t="shared" si="12"/>
        <v>5533500</v>
      </c>
      <c r="U22" s="47"/>
      <c r="V22" s="48"/>
      <c r="W22" s="47">
        <f t="shared" si="3"/>
        <v>5533500</v>
      </c>
      <c r="X22" s="248"/>
      <c r="Y22" s="248"/>
      <c r="Z22" s="247"/>
      <c r="AA22" s="246">
        <f t="shared" si="4"/>
        <v>0</v>
      </c>
      <c r="AB22" s="49">
        <f>X22+T22</f>
        <v>5533500</v>
      </c>
      <c r="AC22" s="47"/>
      <c r="AD22" s="48"/>
      <c r="AE22" s="47">
        <f t="shared" si="5"/>
        <v>5533500</v>
      </c>
      <c r="AF22" s="248"/>
      <c r="AG22" s="248"/>
      <c r="AH22" s="247"/>
      <c r="AI22" s="246">
        <f t="shared" si="6"/>
        <v>0</v>
      </c>
      <c r="AJ22" s="49">
        <f>AF22+AB22</f>
        <v>5533500</v>
      </c>
      <c r="AK22" s="47"/>
      <c r="AL22" s="48"/>
      <c r="AM22" s="47">
        <f t="shared" si="7"/>
        <v>5533500</v>
      </c>
      <c r="AN22" s="248"/>
      <c r="AO22" s="248"/>
      <c r="AP22" s="247"/>
      <c r="AQ22" s="246">
        <f t="shared" si="8"/>
        <v>0</v>
      </c>
      <c r="AR22" s="49">
        <f>AN22+AJ22</f>
        <v>5533500</v>
      </c>
      <c r="AS22" s="47"/>
      <c r="AT22" s="48"/>
      <c r="AU22" s="47">
        <f t="shared" si="9"/>
        <v>5533500</v>
      </c>
    </row>
    <row r="23" spans="2:47" s="10" customFormat="1" ht="48" customHeight="1">
      <c r="B23" s="259">
        <v>11010500</v>
      </c>
      <c r="C23" s="161" t="s">
        <v>554</v>
      </c>
      <c r="D23" s="49">
        <v>542000</v>
      </c>
      <c r="E23" s="47"/>
      <c r="F23" s="48"/>
      <c r="G23" s="47">
        <f t="shared" si="10"/>
        <v>542000</v>
      </c>
      <c r="H23" s="248"/>
      <c r="I23" s="246"/>
      <c r="J23" s="247"/>
      <c r="K23" s="246">
        <f t="shared" si="0"/>
        <v>0</v>
      </c>
      <c r="L23" s="49">
        <v>542000</v>
      </c>
      <c r="M23" s="47">
        <f t="shared" si="11"/>
        <v>0</v>
      </c>
      <c r="N23" s="48"/>
      <c r="O23" s="47">
        <f t="shared" si="1"/>
        <v>542000</v>
      </c>
      <c r="P23" s="248"/>
      <c r="Q23" s="246"/>
      <c r="R23" s="247"/>
      <c r="S23" s="246">
        <f t="shared" si="2"/>
        <v>0</v>
      </c>
      <c r="T23" s="49">
        <f t="shared" si="12"/>
        <v>542000</v>
      </c>
      <c r="U23" s="47"/>
      <c r="V23" s="48"/>
      <c r="W23" s="47">
        <f t="shared" si="3"/>
        <v>542000</v>
      </c>
      <c r="X23" s="248"/>
      <c r="Y23" s="246"/>
      <c r="Z23" s="247"/>
      <c r="AA23" s="246">
        <f t="shared" si="4"/>
        <v>0</v>
      </c>
      <c r="AB23" s="49">
        <f>X23+T23</f>
        <v>542000</v>
      </c>
      <c r="AC23" s="47"/>
      <c r="AD23" s="48"/>
      <c r="AE23" s="47">
        <f t="shared" si="5"/>
        <v>542000</v>
      </c>
      <c r="AF23" s="248"/>
      <c r="AG23" s="246"/>
      <c r="AH23" s="247"/>
      <c r="AI23" s="246">
        <f t="shared" si="6"/>
        <v>0</v>
      </c>
      <c r="AJ23" s="49">
        <f>AF23+AB23</f>
        <v>542000</v>
      </c>
      <c r="AK23" s="47"/>
      <c r="AL23" s="48"/>
      <c r="AM23" s="47">
        <f t="shared" si="7"/>
        <v>542000</v>
      </c>
      <c r="AN23" s="248"/>
      <c r="AO23" s="246"/>
      <c r="AP23" s="247"/>
      <c r="AQ23" s="246">
        <f t="shared" si="8"/>
        <v>0</v>
      </c>
      <c r="AR23" s="49">
        <f>AN23+AJ23</f>
        <v>542000</v>
      </c>
      <c r="AS23" s="47"/>
      <c r="AT23" s="48"/>
      <c r="AU23" s="47">
        <f t="shared" si="9"/>
        <v>542000</v>
      </c>
    </row>
    <row r="24" spans="2:47" s="10" customFormat="1" ht="87" customHeight="1">
      <c r="B24" s="259">
        <v>11010900</v>
      </c>
      <c r="C24" s="161" t="s">
        <v>588</v>
      </c>
      <c r="D24" s="49">
        <v>17100</v>
      </c>
      <c r="E24" s="47"/>
      <c r="F24" s="48"/>
      <c r="G24" s="47">
        <f t="shared" si="10"/>
        <v>17100</v>
      </c>
      <c r="H24" s="248"/>
      <c r="I24" s="246"/>
      <c r="J24" s="247"/>
      <c r="K24" s="246">
        <f t="shared" si="0"/>
        <v>0</v>
      </c>
      <c r="L24" s="49">
        <v>17100</v>
      </c>
      <c r="M24" s="47">
        <f t="shared" si="11"/>
        <v>0</v>
      </c>
      <c r="N24" s="48"/>
      <c r="O24" s="47">
        <f t="shared" si="1"/>
        <v>17100</v>
      </c>
      <c r="P24" s="248"/>
      <c r="Q24" s="246"/>
      <c r="R24" s="247"/>
      <c r="S24" s="246">
        <f t="shared" si="2"/>
        <v>0</v>
      </c>
      <c r="T24" s="49">
        <f t="shared" si="12"/>
        <v>17100</v>
      </c>
      <c r="U24" s="47"/>
      <c r="V24" s="48"/>
      <c r="W24" s="47">
        <f t="shared" si="3"/>
        <v>17100</v>
      </c>
      <c r="X24" s="248"/>
      <c r="Y24" s="246"/>
      <c r="Z24" s="247"/>
      <c r="AA24" s="246">
        <f t="shared" si="4"/>
        <v>0</v>
      </c>
      <c r="AB24" s="49">
        <f>X24+T24</f>
        <v>17100</v>
      </c>
      <c r="AC24" s="47"/>
      <c r="AD24" s="48"/>
      <c r="AE24" s="47">
        <f t="shared" si="5"/>
        <v>17100</v>
      </c>
      <c r="AF24" s="248"/>
      <c r="AG24" s="246"/>
      <c r="AH24" s="247"/>
      <c r="AI24" s="246">
        <f t="shared" si="6"/>
        <v>0</v>
      </c>
      <c r="AJ24" s="49">
        <f>AF24+AB24</f>
        <v>17100</v>
      </c>
      <c r="AK24" s="47"/>
      <c r="AL24" s="48"/>
      <c r="AM24" s="47">
        <f t="shared" si="7"/>
        <v>17100</v>
      </c>
      <c r="AN24" s="248"/>
      <c r="AO24" s="246"/>
      <c r="AP24" s="247"/>
      <c r="AQ24" s="246">
        <f t="shared" si="8"/>
        <v>0</v>
      </c>
      <c r="AR24" s="49">
        <f>AN24+AJ24</f>
        <v>17100</v>
      </c>
      <c r="AS24" s="47"/>
      <c r="AT24" s="48"/>
      <c r="AU24" s="47">
        <f t="shared" si="9"/>
        <v>17100</v>
      </c>
    </row>
    <row r="25" spans="2:47" s="10" customFormat="1" ht="15">
      <c r="B25" s="259">
        <v>11020000</v>
      </c>
      <c r="C25" s="158" t="s">
        <v>589</v>
      </c>
      <c r="D25" s="47">
        <f>D26</f>
        <v>5000</v>
      </c>
      <c r="E25" s="47"/>
      <c r="F25" s="48"/>
      <c r="G25" s="47">
        <f t="shared" si="10"/>
        <v>5000</v>
      </c>
      <c r="H25" s="246">
        <f>H26</f>
        <v>0</v>
      </c>
      <c r="I25" s="246"/>
      <c r="J25" s="247"/>
      <c r="K25" s="246">
        <f t="shared" si="0"/>
        <v>0</v>
      </c>
      <c r="L25" s="47">
        <f>L26</f>
        <v>5000</v>
      </c>
      <c r="M25" s="47">
        <f t="shared" si="11"/>
        <v>0</v>
      </c>
      <c r="N25" s="48"/>
      <c r="O25" s="47">
        <f t="shared" si="1"/>
        <v>5000</v>
      </c>
      <c r="P25" s="246">
        <f>P26</f>
        <v>0</v>
      </c>
      <c r="Q25" s="246"/>
      <c r="R25" s="247"/>
      <c r="S25" s="246">
        <f t="shared" si="2"/>
        <v>0</v>
      </c>
      <c r="T25" s="47">
        <f>T26</f>
        <v>5000</v>
      </c>
      <c r="U25" s="47"/>
      <c r="V25" s="48"/>
      <c r="W25" s="47">
        <f t="shared" si="3"/>
        <v>5000</v>
      </c>
      <c r="X25" s="246">
        <f>X26</f>
        <v>0</v>
      </c>
      <c r="Y25" s="246"/>
      <c r="Z25" s="247"/>
      <c r="AA25" s="246">
        <f t="shared" si="4"/>
        <v>0</v>
      </c>
      <c r="AB25" s="47">
        <f>AB26</f>
        <v>5000</v>
      </c>
      <c r="AC25" s="47"/>
      <c r="AD25" s="48"/>
      <c r="AE25" s="47">
        <f t="shared" si="5"/>
        <v>5000</v>
      </c>
      <c r="AF25" s="246">
        <f>AF26</f>
        <v>0</v>
      </c>
      <c r="AG25" s="246"/>
      <c r="AH25" s="247"/>
      <c r="AI25" s="246">
        <f t="shared" si="6"/>
        <v>0</v>
      </c>
      <c r="AJ25" s="47">
        <f>AJ26</f>
        <v>5000</v>
      </c>
      <c r="AK25" s="47"/>
      <c r="AL25" s="48"/>
      <c r="AM25" s="47">
        <f t="shared" si="7"/>
        <v>5000</v>
      </c>
      <c r="AN25" s="246">
        <f>AN26</f>
        <v>0</v>
      </c>
      <c r="AO25" s="246"/>
      <c r="AP25" s="247"/>
      <c r="AQ25" s="246">
        <f t="shared" si="8"/>
        <v>0</v>
      </c>
      <c r="AR25" s="47">
        <f>AR26</f>
        <v>5000</v>
      </c>
      <c r="AS25" s="47"/>
      <c r="AT25" s="48"/>
      <c r="AU25" s="47">
        <f t="shared" si="9"/>
        <v>5000</v>
      </c>
    </row>
    <row r="26" spans="2:47" s="10" customFormat="1" ht="33" customHeight="1">
      <c r="B26" s="259">
        <v>11020200</v>
      </c>
      <c r="C26" s="161" t="s">
        <v>590</v>
      </c>
      <c r="D26" s="49">
        <v>5000</v>
      </c>
      <c r="E26" s="47"/>
      <c r="F26" s="48"/>
      <c r="G26" s="47">
        <f t="shared" si="10"/>
        <v>5000</v>
      </c>
      <c r="H26" s="248"/>
      <c r="I26" s="246"/>
      <c r="J26" s="247"/>
      <c r="K26" s="246">
        <f t="shared" si="0"/>
        <v>0</v>
      </c>
      <c r="L26" s="49">
        <v>5000</v>
      </c>
      <c r="M26" s="47">
        <f t="shared" si="11"/>
        <v>0</v>
      </c>
      <c r="N26" s="48"/>
      <c r="O26" s="47">
        <f t="shared" si="1"/>
        <v>5000</v>
      </c>
      <c r="P26" s="248"/>
      <c r="Q26" s="246"/>
      <c r="R26" s="247"/>
      <c r="S26" s="246">
        <f t="shared" si="2"/>
        <v>0</v>
      </c>
      <c r="T26" s="49">
        <f t="shared" si="12"/>
        <v>5000</v>
      </c>
      <c r="U26" s="47"/>
      <c r="V26" s="48"/>
      <c r="W26" s="47">
        <f t="shared" si="3"/>
        <v>5000</v>
      </c>
      <c r="X26" s="248"/>
      <c r="Y26" s="246"/>
      <c r="Z26" s="247"/>
      <c r="AA26" s="246">
        <f t="shared" si="4"/>
        <v>0</v>
      </c>
      <c r="AB26" s="49">
        <f>X26+T26</f>
        <v>5000</v>
      </c>
      <c r="AC26" s="47"/>
      <c r="AD26" s="48"/>
      <c r="AE26" s="47">
        <f t="shared" si="5"/>
        <v>5000</v>
      </c>
      <c r="AF26" s="248"/>
      <c r="AG26" s="246"/>
      <c r="AH26" s="247"/>
      <c r="AI26" s="246">
        <f t="shared" si="6"/>
        <v>0</v>
      </c>
      <c r="AJ26" s="49">
        <f>AF26+AB26</f>
        <v>5000</v>
      </c>
      <c r="AK26" s="47"/>
      <c r="AL26" s="48"/>
      <c r="AM26" s="47">
        <f t="shared" si="7"/>
        <v>5000</v>
      </c>
      <c r="AN26" s="248"/>
      <c r="AO26" s="246"/>
      <c r="AP26" s="247"/>
      <c r="AQ26" s="246">
        <f t="shared" si="8"/>
        <v>0</v>
      </c>
      <c r="AR26" s="49">
        <f>AN26+AJ26</f>
        <v>5000</v>
      </c>
      <c r="AS26" s="47"/>
      <c r="AT26" s="48"/>
      <c r="AU26" s="47">
        <f t="shared" si="9"/>
        <v>5000</v>
      </c>
    </row>
    <row r="27" spans="2:47" s="34" customFormat="1" ht="16.5" customHeight="1">
      <c r="B27" s="159">
        <v>20000000</v>
      </c>
      <c r="C27" s="159" t="s">
        <v>591</v>
      </c>
      <c r="D27" s="47">
        <f>D28+D31+D35+D38</f>
        <v>192100</v>
      </c>
      <c r="E27" s="47">
        <f>E28+E31+E35+E38</f>
        <v>1860130</v>
      </c>
      <c r="F27" s="48">
        <f>F28+F31+F35+F38</f>
        <v>0</v>
      </c>
      <c r="G27" s="47">
        <f t="shared" si="10"/>
        <v>2052230</v>
      </c>
      <c r="H27" s="246">
        <f>H28+H31+H35+H38</f>
        <v>0</v>
      </c>
      <c r="I27" s="246">
        <f>I28+I31+I35+I38</f>
        <v>1711209.07</v>
      </c>
      <c r="J27" s="247">
        <f>J28+J31+J35+J38</f>
        <v>0</v>
      </c>
      <c r="K27" s="246">
        <f t="shared" si="0"/>
        <v>1711209.07</v>
      </c>
      <c r="L27" s="47">
        <f>L28+L31+L35+L38</f>
        <v>192100</v>
      </c>
      <c r="M27" s="47">
        <f>M28+M31+M35+M38</f>
        <v>3571339.0700000003</v>
      </c>
      <c r="N27" s="48">
        <f>N28+N31+N35+N38</f>
        <v>0</v>
      </c>
      <c r="O27" s="47">
        <f t="shared" si="1"/>
        <v>3763439.0700000003</v>
      </c>
      <c r="P27" s="246">
        <f>P28+P31+P35+P38</f>
        <v>0</v>
      </c>
      <c r="Q27" s="246">
        <f>Q28+Q31+Q35+Q38</f>
        <v>-1711209.07</v>
      </c>
      <c r="R27" s="247">
        <f>R28+R31+R35+R38</f>
        <v>0</v>
      </c>
      <c r="S27" s="246">
        <f t="shared" si="2"/>
        <v>-1711209.07</v>
      </c>
      <c r="T27" s="47">
        <f>T28+T31+T35+T38</f>
        <v>192100</v>
      </c>
      <c r="U27" s="47">
        <f>U28+U31+U35+U38</f>
        <v>1860130.0000000002</v>
      </c>
      <c r="V27" s="48">
        <f>V28+V31+V35+V38</f>
        <v>0</v>
      </c>
      <c r="W27" s="47">
        <f t="shared" si="3"/>
        <v>2052230.0000000002</v>
      </c>
      <c r="X27" s="246">
        <f>X28+X31+X35+X38</f>
        <v>0</v>
      </c>
      <c r="Y27" s="246">
        <f>Y28+Y31+Y35+Y38</f>
        <v>0</v>
      </c>
      <c r="Z27" s="247">
        <f>Z28+Z31+Z35+Z38</f>
        <v>0</v>
      </c>
      <c r="AA27" s="246">
        <f t="shared" si="4"/>
        <v>0</v>
      </c>
      <c r="AB27" s="47">
        <f>AB28+AB31+AB35+AB38</f>
        <v>192100</v>
      </c>
      <c r="AC27" s="47">
        <f>AC28+AC31+AC35+AC38</f>
        <v>1860130.0000000002</v>
      </c>
      <c r="AD27" s="48">
        <f>AD28+AD31+AD35+AD38</f>
        <v>0</v>
      </c>
      <c r="AE27" s="47">
        <f t="shared" si="5"/>
        <v>2052230.0000000002</v>
      </c>
      <c r="AF27" s="246">
        <f>AF28+AF31+AF35+AF38</f>
        <v>0</v>
      </c>
      <c r="AG27" s="246">
        <f>AG28+AG31+AG35+AG38</f>
        <v>0</v>
      </c>
      <c r="AH27" s="247">
        <f>AH28+AH31+AH35+AH38</f>
        <v>0</v>
      </c>
      <c r="AI27" s="246">
        <f t="shared" si="6"/>
        <v>0</v>
      </c>
      <c r="AJ27" s="47">
        <f>AJ28+AJ31+AJ35+AJ38</f>
        <v>192100</v>
      </c>
      <c r="AK27" s="47">
        <f>AK28+AK31+AK35+AK38</f>
        <v>1860130.0000000002</v>
      </c>
      <c r="AL27" s="48">
        <f>AL28+AL31+AL35+AL38</f>
        <v>0</v>
      </c>
      <c r="AM27" s="47">
        <f t="shared" si="7"/>
        <v>2052230.0000000002</v>
      </c>
      <c r="AN27" s="246">
        <f>AN28+AN31+AN35+AN38</f>
        <v>0</v>
      </c>
      <c r="AO27" s="246">
        <f>AO28+AO31+AO35+AO38</f>
        <v>0</v>
      </c>
      <c r="AP27" s="247">
        <f>AP28+AP31+AP35+AP38</f>
        <v>0</v>
      </c>
      <c r="AQ27" s="246">
        <f t="shared" si="8"/>
        <v>0</v>
      </c>
      <c r="AR27" s="47">
        <f>AR28+AR31+AR35+AR38</f>
        <v>192100</v>
      </c>
      <c r="AS27" s="47">
        <f>AS28+AS31+AS35+AS38</f>
        <v>1860130.0000000002</v>
      </c>
      <c r="AT27" s="48">
        <f>AT28+AT31+AT35+AT38</f>
        <v>0</v>
      </c>
      <c r="AU27" s="47">
        <f t="shared" si="9"/>
        <v>2052230.0000000002</v>
      </c>
    </row>
    <row r="28" spans="2:47" s="34" customFormat="1" ht="16.5" customHeight="1">
      <c r="B28" s="159">
        <v>21000000</v>
      </c>
      <c r="C28" s="160" t="s">
        <v>585</v>
      </c>
      <c r="D28" s="47">
        <f>D29</f>
        <v>2000</v>
      </c>
      <c r="E28" s="47"/>
      <c r="F28" s="48"/>
      <c r="G28" s="47">
        <f t="shared" si="10"/>
        <v>2000</v>
      </c>
      <c r="H28" s="246">
        <f>H29</f>
        <v>0</v>
      </c>
      <c r="I28" s="246"/>
      <c r="J28" s="247"/>
      <c r="K28" s="246">
        <f t="shared" si="0"/>
        <v>0</v>
      </c>
      <c r="L28" s="47">
        <f>L29</f>
        <v>2000</v>
      </c>
      <c r="M28" s="47">
        <f t="shared" si="11"/>
        <v>0</v>
      </c>
      <c r="N28" s="48"/>
      <c r="O28" s="47">
        <f t="shared" si="1"/>
        <v>2000</v>
      </c>
      <c r="P28" s="246">
        <f>P29</f>
        <v>0</v>
      </c>
      <c r="Q28" s="246"/>
      <c r="R28" s="247"/>
      <c r="S28" s="246">
        <f t="shared" si="2"/>
        <v>0</v>
      </c>
      <c r="T28" s="47">
        <f>T29</f>
        <v>2000</v>
      </c>
      <c r="U28" s="47">
        <f aca="true" t="shared" si="13" ref="U28:U39">Q28+M28</f>
        <v>0</v>
      </c>
      <c r="V28" s="48"/>
      <c r="W28" s="47">
        <f t="shared" si="3"/>
        <v>2000</v>
      </c>
      <c r="X28" s="246">
        <f>X29</f>
        <v>0</v>
      </c>
      <c r="Y28" s="246"/>
      <c r="Z28" s="247"/>
      <c r="AA28" s="246">
        <f t="shared" si="4"/>
        <v>0</v>
      </c>
      <c r="AB28" s="47">
        <f>AB29</f>
        <v>2000</v>
      </c>
      <c r="AC28" s="47">
        <f aca="true" t="shared" si="14" ref="AC28:AC47">Y28+U28</f>
        <v>0</v>
      </c>
      <c r="AD28" s="48"/>
      <c r="AE28" s="47">
        <f t="shared" si="5"/>
        <v>2000</v>
      </c>
      <c r="AF28" s="246">
        <f>AF29</f>
        <v>0</v>
      </c>
      <c r="AG28" s="246"/>
      <c r="AH28" s="247"/>
      <c r="AI28" s="246">
        <f t="shared" si="6"/>
        <v>0</v>
      </c>
      <c r="AJ28" s="47">
        <f>AJ29</f>
        <v>2000</v>
      </c>
      <c r="AK28" s="47">
        <f aca="true" t="shared" si="15" ref="AK28:AK47">AG28+AC28</f>
        <v>0</v>
      </c>
      <c r="AL28" s="48"/>
      <c r="AM28" s="47">
        <f t="shared" si="7"/>
        <v>2000</v>
      </c>
      <c r="AN28" s="246">
        <f>AN29</f>
        <v>0</v>
      </c>
      <c r="AO28" s="246"/>
      <c r="AP28" s="247"/>
      <c r="AQ28" s="246">
        <f t="shared" si="8"/>
        <v>0</v>
      </c>
      <c r="AR28" s="47">
        <f>AR29</f>
        <v>2000</v>
      </c>
      <c r="AS28" s="47">
        <f aca="true" t="shared" si="16" ref="AS28:AS47">AO28+AK28</f>
        <v>0</v>
      </c>
      <c r="AT28" s="48"/>
      <c r="AU28" s="47">
        <f t="shared" si="9"/>
        <v>2000</v>
      </c>
    </row>
    <row r="29" spans="2:47" s="10" customFormat="1" ht="103.5" customHeight="1">
      <c r="B29" s="260">
        <v>21010000</v>
      </c>
      <c r="C29" s="161" t="s">
        <v>643</v>
      </c>
      <c r="D29" s="49">
        <f>D30</f>
        <v>2000</v>
      </c>
      <c r="E29" s="49"/>
      <c r="F29" s="48"/>
      <c r="G29" s="47">
        <f t="shared" si="10"/>
        <v>2000</v>
      </c>
      <c r="H29" s="248"/>
      <c r="I29" s="248"/>
      <c r="J29" s="247"/>
      <c r="K29" s="246">
        <f t="shared" si="0"/>
        <v>0</v>
      </c>
      <c r="L29" s="49">
        <f>L30</f>
        <v>2000</v>
      </c>
      <c r="M29" s="47">
        <f t="shared" si="11"/>
        <v>0</v>
      </c>
      <c r="N29" s="48"/>
      <c r="O29" s="47">
        <f t="shared" si="1"/>
        <v>2000</v>
      </c>
      <c r="P29" s="248"/>
      <c r="Q29" s="248"/>
      <c r="R29" s="247"/>
      <c r="S29" s="246">
        <f t="shared" si="2"/>
        <v>0</v>
      </c>
      <c r="T29" s="49">
        <f>P29+L29</f>
        <v>2000</v>
      </c>
      <c r="U29" s="47">
        <f t="shared" si="13"/>
        <v>0</v>
      </c>
      <c r="V29" s="48"/>
      <c r="W29" s="47">
        <f t="shared" si="3"/>
        <v>2000</v>
      </c>
      <c r="X29" s="248"/>
      <c r="Y29" s="248"/>
      <c r="Z29" s="247"/>
      <c r="AA29" s="246">
        <f t="shared" si="4"/>
        <v>0</v>
      </c>
      <c r="AB29" s="49">
        <f>X29+T29</f>
        <v>2000</v>
      </c>
      <c r="AC29" s="47">
        <f t="shared" si="14"/>
        <v>0</v>
      </c>
      <c r="AD29" s="48"/>
      <c r="AE29" s="47">
        <f t="shared" si="5"/>
        <v>2000</v>
      </c>
      <c r="AF29" s="248"/>
      <c r="AG29" s="248"/>
      <c r="AH29" s="247"/>
      <c r="AI29" s="246">
        <f t="shared" si="6"/>
        <v>0</v>
      </c>
      <c r="AJ29" s="49">
        <f>AF29+AB29</f>
        <v>2000</v>
      </c>
      <c r="AK29" s="47">
        <f t="shared" si="15"/>
        <v>0</v>
      </c>
      <c r="AL29" s="48"/>
      <c r="AM29" s="47">
        <f t="shared" si="7"/>
        <v>2000</v>
      </c>
      <c r="AN29" s="248"/>
      <c r="AO29" s="248"/>
      <c r="AP29" s="247"/>
      <c r="AQ29" s="246">
        <f t="shared" si="8"/>
        <v>0</v>
      </c>
      <c r="AR29" s="49">
        <f>AN29+AJ29</f>
        <v>2000</v>
      </c>
      <c r="AS29" s="47">
        <f t="shared" si="16"/>
        <v>0</v>
      </c>
      <c r="AT29" s="48"/>
      <c r="AU29" s="47">
        <f t="shared" si="9"/>
        <v>2000</v>
      </c>
    </row>
    <row r="30" spans="2:47" s="10" customFormat="1" ht="48.75" customHeight="1">
      <c r="B30" s="260">
        <v>21010300</v>
      </c>
      <c r="C30" s="161" t="s">
        <v>592</v>
      </c>
      <c r="D30" s="49">
        <v>2000</v>
      </c>
      <c r="E30" s="49"/>
      <c r="F30" s="48"/>
      <c r="G30" s="47">
        <f t="shared" si="10"/>
        <v>2000</v>
      </c>
      <c r="H30" s="248"/>
      <c r="I30" s="248"/>
      <c r="J30" s="247"/>
      <c r="K30" s="246">
        <f t="shared" si="0"/>
        <v>0</v>
      </c>
      <c r="L30" s="49">
        <v>2000</v>
      </c>
      <c r="M30" s="47">
        <f t="shared" si="11"/>
        <v>0</v>
      </c>
      <c r="N30" s="48"/>
      <c r="O30" s="47">
        <f t="shared" si="1"/>
        <v>2000</v>
      </c>
      <c r="P30" s="248"/>
      <c r="Q30" s="248"/>
      <c r="R30" s="247"/>
      <c r="S30" s="246">
        <f t="shared" si="2"/>
        <v>0</v>
      </c>
      <c r="T30" s="49">
        <f>P30+L30</f>
        <v>2000</v>
      </c>
      <c r="U30" s="47">
        <f t="shared" si="13"/>
        <v>0</v>
      </c>
      <c r="V30" s="48"/>
      <c r="W30" s="47">
        <f t="shared" si="3"/>
        <v>2000</v>
      </c>
      <c r="X30" s="248"/>
      <c r="Y30" s="248"/>
      <c r="Z30" s="247"/>
      <c r="AA30" s="246">
        <f t="shared" si="4"/>
        <v>0</v>
      </c>
      <c r="AB30" s="49">
        <f>X30+T30</f>
        <v>2000</v>
      </c>
      <c r="AC30" s="47">
        <f t="shared" si="14"/>
        <v>0</v>
      </c>
      <c r="AD30" s="48"/>
      <c r="AE30" s="47">
        <f t="shared" si="5"/>
        <v>2000</v>
      </c>
      <c r="AF30" s="248"/>
      <c r="AG30" s="248"/>
      <c r="AH30" s="247"/>
      <c r="AI30" s="246">
        <f t="shared" si="6"/>
        <v>0</v>
      </c>
      <c r="AJ30" s="49">
        <f>AF30+AB30</f>
        <v>2000</v>
      </c>
      <c r="AK30" s="47">
        <f t="shared" si="15"/>
        <v>0</v>
      </c>
      <c r="AL30" s="48"/>
      <c r="AM30" s="47">
        <f t="shared" si="7"/>
        <v>2000</v>
      </c>
      <c r="AN30" s="248"/>
      <c r="AO30" s="248"/>
      <c r="AP30" s="247"/>
      <c r="AQ30" s="246">
        <f t="shared" si="8"/>
        <v>0</v>
      </c>
      <c r="AR30" s="49">
        <f>AN30+AJ30</f>
        <v>2000</v>
      </c>
      <c r="AS30" s="47">
        <f t="shared" si="16"/>
        <v>0</v>
      </c>
      <c r="AT30" s="48"/>
      <c r="AU30" s="47">
        <f t="shared" si="9"/>
        <v>2000</v>
      </c>
    </row>
    <row r="31" spans="2:47" s="34" customFormat="1" ht="32.25" customHeight="1">
      <c r="B31" s="159">
        <v>22000000</v>
      </c>
      <c r="C31" s="23" t="s">
        <v>593</v>
      </c>
      <c r="D31" s="47">
        <f>D32</f>
        <v>161000</v>
      </c>
      <c r="E31" s="47"/>
      <c r="F31" s="48"/>
      <c r="G31" s="47">
        <f t="shared" si="10"/>
        <v>161000</v>
      </c>
      <c r="H31" s="246">
        <f>H32</f>
        <v>0</v>
      </c>
      <c r="I31" s="246"/>
      <c r="J31" s="247"/>
      <c r="K31" s="246">
        <f t="shared" si="0"/>
        <v>0</v>
      </c>
      <c r="L31" s="47">
        <f>L32</f>
        <v>161000</v>
      </c>
      <c r="M31" s="47">
        <f t="shared" si="11"/>
        <v>0</v>
      </c>
      <c r="N31" s="48"/>
      <c r="O31" s="47">
        <f t="shared" si="1"/>
        <v>161000</v>
      </c>
      <c r="P31" s="246">
        <f>P32</f>
        <v>0</v>
      </c>
      <c r="Q31" s="246"/>
      <c r="R31" s="247"/>
      <c r="S31" s="246">
        <f t="shared" si="2"/>
        <v>0</v>
      </c>
      <c r="T31" s="47">
        <f>T32</f>
        <v>161000</v>
      </c>
      <c r="U31" s="47">
        <f t="shared" si="13"/>
        <v>0</v>
      </c>
      <c r="V31" s="48"/>
      <c r="W31" s="47">
        <f t="shared" si="3"/>
        <v>161000</v>
      </c>
      <c r="X31" s="246">
        <f>X32</f>
        <v>0</v>
      </c>
      <c r="Y31" s="246"/>
      <c r="Z31" s="247"/>
      <c r="AA31" s="246">
        <f t="shared" si="4"/>
        <v>0</v>
      </c>
      <c r="AB31" s="47">
        <f>AB32</f>
        <v>161000</v>
      </c>
      <c r="AC31" s="47">
        <f t="shared" si="14"/>
        <v>0</v>
      </c>
      <c r="AD31" s="48"/>
      <c r="AE31" s="47">
        <f t="shared" si="5"/>
        <v>161000</v>
      </c>
      <c r="AF31" s="246">
        <f>AF32</f>
        <v>0</v>
      </c>
      <c r="AG31" s="246"/>
      <c r="AH31" s="247"/>
      <c r="AI31" s="246">
        <f t="shared" si="6"/>
        <v>0</v>
      </c>
      <c r="AJ31" s="47">
        <f>AJ32</f>
        <v>161000</v>
      </c>
      <c r="AK31" s="47">
        <f t="shared" si="15"/>
        <v>0</v>
      </c>
      <c r="AL31" s="48"/>
      <c r="AM31" s="47">
        <f t="shared" si="7"/>
        <v>161000</v>
      </c>
      <c r="AN31" s="246">
        <f>AN32</f>
        <v>0</v>
      </c>
      <c r="AO31" s="246"/>
      <c r="AP31" s="247"/>
      <c r="AQ31" s="246">
        <f t="shared" si="8"/>
        <v>0</v>
      </c>
      <c r="AR31" s="47">
        <f>AR32</f>
        <v>161000</v>
      </c>
      <c r="AS31" s="47">
        <f t="shared" si="16"/>
        <v>0</v>
      </c>
      <c r="AT31" s="48"/>
      <c r="AU31" s="47">
        <f t="shared" si="9"/>
        <v>161000</v>
      </c>
    </row>
    <row r="32" spans="2:47" s="10" customFormat="1" ht="21" customHeight="1">
      <c r="B32" s="260">
        <v>22010000</v>
      </c>
      <c r="C32" s="161" t="s">
        <v>594</v>
      </c>
      <c r="D32" s="49">
        <f>SUM(D33:D34)</f>
        <v>161000</v>
      </c>
      <c r="E32" s="47"/>
      <c r="F32" s="48"/>
      <c r="G32" s="47">
        <f t="shared" si="10"/>
        <v>161000</v>
      </c>
      <c r="H32" s="248"/>
      <c r="I32" s="246"/>
      <c r="J32" s="247"/>
      <c r="K32" s="246">
        <f t="shared" si="0"/>
        <v>0</v>
      </c>
      <c r="L32" s="49">
        <f>SUM(L33:L34)</f>
        <v>161000</v>
      </c>
      <c r="M32" s="47">
        <f t="shared" si="11"/>
        <v>0</v>
      </c>
      <c r="N32" s="48"/>
      <c r="O32" s="47">
        <f t="shared" si="1"/>
        <v>161000</v>
      </c>
      <c r="P32" s="248"/>
      <c r="Q32" s="246"/>
      <c r="R32" s="247"/>
      <c r="S32" s="246">
        <f t="shared" si="2"/>
        <v>0</v>
      </c>
      <c r="T32" s="49">
        <f>P32+L32</f>
        <v>161000</v>
      </c>
      <c r="U32" s="47">
        <f t="shared" si="13"/>
        <v>0</v>
      </c>
      <c r="V32" s="48"/>
      <c r="W32" s="47">
        <f t="shared" si="3"/>
        <v>161000</v>
      </c>
      <c r="X32" s="248"/>
      <c r="Y32" s="246"/>
      <c r="Z32" s="247"/>
      <c r="AA32" s="246">
        <f t="shared" si="4"/>
        <v>0</v>
      </c>
      <c r="AB32" s="49">
        <f>X32+T32</f>
        <v>161000</v>
      </c>
      <c r="AC32" s="47">
        <f t="shared" si="14"/>
        <v>0</v>
      </c>
      <c r="AD32" s="48"/>
      <c r="AE32" s="47">
        <f t="shared" si="5"/>
        <v>161000</v>
      </c>
      <c r="AF32" s="248"/>
      <c r="AG32" s="246"/>
      <c r="AH32" s="247"/>
      <c r="AI32" s="246">
        <f t="shared" si="6"/>
        <v>0</v>
      </c>
      <c r="AJ32" s="49">
        <f>AF32+AB32</f>
        <v>161000</v>
      </c>
      <c r="AK32" s="47">
        <f t="shared" si="15"/>
        <v>0</v>
      </c>
      <c r="AL32" s="48"/>
      <c r="AM32" s="47">
        <f t="shared" si="7"/>
        <v>161000</v>
      </c>
      <c r="AN32" s="248"/>
      <c r="AO32" s="246"/>
      <c r="AP32" s="247"/>
      <c r="AQ32" s="246">
        <f t="shared" si="8"/>
        <v>0</v>
      </c>
      <c r="AR32" s="49">
        <f>AN32+AJ32</f>
        <v>161000</v>
      </c>
      <c r="AS32" s="47">
        <f t="shared" si="16"/>
        <v>0</v>
      </c>
      <c r="AT32" s="48"/>
      <c r="AU32" s="47">
        <f t="shared" si="9"/>
        <v>161000</v>
      </c>
    </row>
    <row r="33" spans="2:47" s="10" customFormat="1" ht="54" customHeight="1">
      <c r="B33" s="260">
        <v>22010300</v>
      </c>
      <c r="C33" s="161" t="s">
        <v>611</v>
      </c>
      <c r="D33" s="49">
        <v>23000</v>
      </c>
      <c r="E33" s="47"/>
      <c r="F33" s="48"/>
      <c r="G33" s="47">
        <f t="shared" si="10"/>
        <v>23000</v>
      </c>
      <c r="H33" s="248"/>
      <c r="I33" s="246"/>
      <c r="J33" s="247"/>
      <c r="K33" s="246">
        <f t="shared" si="0"/>
        <v>0</v>
      </c>
      <c r="L33" s="49">
        <v>23000</v>
      </c>
      <c r="M33" s="47">
        <f t="shared" si="11"/>
        <v>0</v>
      </c>
      <c r="N33" s="48"/>
      <c r="O33" s="47">
        <f t="shared" si="1"/>
        <v>23000</v>
      </c>
      <c r="P33" s="248"/>
      <c r="Q33" s="246"/>
      <c r="R33" s="247"/>
      <c r="S33" s="246">
        <f t="shared" si="2"/>
        <v>0</v>
      </c>
      <c r="T33" s="49">
        <f>P33+L33</f>
        <v>23000</v>
      </c>
      <c r="U33" s="47">
        <f t="shared" si="13"/>
        <v>0</v>
      </c>
      <c r="V33" s="48"/>
      <c r="W33" s="47">
        <f t="shared" si="3"/>
        <v>23000</v>
      </c>
      <c r="X33" s="248"/>
      <c r="Y33" s="246"/>
      <c r="Z33" s="247"/>
      <c r="AA33" s="246">
        <f t="shared" si="4"/>
        <v>0</v>
      </c>
      <c r="AB33" s="49">
        <f>X33+T33</f>
        <v>23000</v>
      </c>
      <c r="AC33" s="47">
        <f t="shared" si="14"/>
        <v>0</v>
      </c>
      <c r="AD33" s="48"/>
      <c r="AE33" s="47">
        <f t="shared" si="5"/>
        <v>23000</v>
      </c>
      <c r="AF33" s="248"/>
      <c r="AG33" s="246"/>
      <c r="AH33" s="247"/>
      <c r="AI33" s="246">
        <f t="shared" si="6"/>
        <v>0</v>
      </c>
      <c r="AJ33" s="49">
        <f>AF33+AB33</f>
        <v>23000</v>
      </c>
      <c r="AK33" s="47">
        <f t="shared" si="15"/>
        <v>0</v>
      </c>
      <c r="AL33" s="48"/>
      <c r="AM33" s="47">
        <f t="shared" si="7"/>
        <v>23000</v>
      </c>
      <c r="AN33" s="248"/>
      <c r="AO33" s="246"/>
      <c r="AP33" s="247"/>
      <c r="AQ33" s="246">
        <f t="shared" si="8"/>
        <v>0</v>
      </c>
      <c r="AR33" s="49">
        <f>AN33+AJ33</f>
        <v>23000</v>
      </c>
      <c r="AS33" s="47">
        <f t="shared" si="16"/>
        <v>0</v>
      </c>
      <c r="AT33" s="48"/>
      <c r="AU33" s="47">
        <f t="shared" si="9"/>
        <v>23000</v>
      </c>
    </row>
    <row r="34" spans="2:47" s="10" customFormat="1" ht="33" customHeight="1">
      <c r="B34" s="260">
        <v>22012600</v>
      </c>
      <c r="C34" s="161" t="s">
        <v>612</v>
      </c>
      <c r="D34" s="49">
        <v>138000</v>
      </c>
      <c r="E34" s="47"/>
      <c r="F34" s="48"/>
      <c r="G34" s="47">
        <f t="shared" si="10"/>
        <v>138000</v>
      </c>
      <c r="H34" s="248"/>
      <c r="I34" s="246"/>
      <c r="J34" s="247"/>
      <c r="K34" s="246">
        <f t="shared" si="0"/>
        <v>0</v>
      </c>
      <c r="L34" s="49">
        <v>138000</v>
      </c>
      <c r="M34" s="47">
        <f t="shared" si="11"/>
        <v>0</v>
      </c>
      <c r="N34" s="48"/>
      <c r="O34" s="47">
        <f t="shared" si="1"/>
        <v>138000</v>
      </c>
      <c r="P34" s="248"/>
      <c r="Q34" s="246"/>
      <c r="R34" s="247"/>
      <c r="S34" s="246">
        <f t="shared" si="2"/>
        <v>0</v>
      </c>
      <c r="T34" s="49">
        <f>P34+L34</f>
        <v>138000</v>
      </c>
      <c r="U34" s="47">
        <f t="shared" si="13"/>
        <v>0</v>
      </c>
      <c r="V34" s="48"/>
      <c r="W34" s="47">
        <f t="shared" si="3"/>
        <v>138000</v>
      </c>
      <c r="X34" s="248"/>
      <c r="Y34" s="246"/>
      <c r="Z34" s="247"/>
      <c r="AA34" s="246">
        <f t="shared" si="4"/>
        <v>0</v>
      </c>
      <c r="AB34" s="49">
        <f>X34+T34</f>
        <v>138000</v>
      </c>
      <c r="AC34" s="47">
        <f t="shared" si="14"/>
        <v>0</v>
      </c>
      <c r="AD34" s="48"/>
      <c r="AE34" s="47">
        <f t="shared" si="5"/>
        <v>138000</v>
      </c>
      <c r="AF34" s="248"/>
      <c r="AG34" s="246"/>
      <c r="AH34" s="247"/>
      <c r="AI34" s="246">
        <f t="shared" si="6"/>
        <v>0</v>
      </c>
      <c r="AJ34" s="49">
        <f>AF34+AB34</f>
        <v>138000</v>
      </c>
      <c r="AK34" s="47">
        <f t="shared" si="15"/>
        <v>0</v>
      </c>
      <c r="AL34" s="48"/>
      <c r="AM34" s="47">
        <f t="shared" si="7"/>
        <v>138000</v>
      </c>
      <c r="AN34" s="248"/>
      <c r="AO34" s="246"/>
      <c r="AP34" s="247"/>
      <c r="AQ34" s="246">
        <f t="shared" si="8"/>
        <v>0</v>
      </c>
      <c r="AR34" s="49">
        <f>AN34+AJ34</f>
        <v>138000</v>
      </c>
      <c r="AS34" s="47">
        <f t="shared" si="16"/>
        <v>0</v>
      </c>
      <c r="AT34" s="48"/>
      <c r="AU34" s="47">
        <f t="shared" si="9"/>
        <v>138000</v>
      </c>
    </row>
    <row r="35" spans="2:47" s="10" customFormat="1" ht="18" customHeight="1">
      <c r="B35" s="159">
        <v>24000000</v>
      </c>
      <c r="C35" s="314" t="s">
        <v>613</v>
      </c>
      <c r="D35" s="47">
        <f>D36</f>
        <v>29100</v>
      </c>
      <c r="E35" s="47"/>
      <c r="F35" s="48"/>
      <c r="G35" s="47">
        <f t="shared" si="10"/>
        <v>29100</v>
      </c>
      <c r="H35" s="246">
        <f>H36</f>
        <v>0</v>
      </c>
      <c r="I35" s="246"/>
      <c r="J35" s="247"/>
      <c r="K35" s="246">
        <f t="shared" si="0"/>
        <v>0</v>
      </c>
      <c r="L35" s="47">
        <f>L36</f>
        <v>29100</v>
      </c>
      <c r="M35" s="47">
        <f t="shared" si="11"/>
        <v>0</v>
      </c>
      <c r="N35" s="48"/>
      <c r="O35" s="47">
        <f t="shared" si="1"/>
        <v>29100</v>
      </c>
      <c r="P35" s="246">
        <f>P36</f>
        <v>0</v>
      </c>
      <c r="Q35" s="246"/>
      <c r="R35" s="247"/>
      <c r="S35" s="246">
        <f t="shared" si="2"/>
        <v>0</v>
      </c>
      <c r="T35" s="47">
        <f>T36</f>
        <v>29100</v>
      </c>
      <c r="U35" s="47">
        <f t="shared" si="13"/>
        <v>0</v>
      </c>
      <c r="V35" s="48"/>
      <c r="W35" s="47">
        <f t="shared" si="3"/>
        <v>29100</v>
      </c>
      <c r="X35" s="246">
        <f>X36</f>
        <v>0</v>
      </c>
      <c r="Y35" s="246"/>
      <c r="Z35" s="247"/>
      <c r="AA35" s="246">
        <f t="shared" si="4"/>
        <v>0</v>
      </c>
      <c r="AB35" s="47">
        <f>AB36</f>
        <v>29100</v>
      </c>
      <c r="AC35" s="47">
        <f t="shared" si="14"/>
        <v>0</v>
      </c>
      <c r="AD35" s="48"/>
      <c r="AE35" s="47">
        <f t="shared" si="5"/>
        <v>29100</v>
      </c>
      <c r="AF35" s="246">
        <f>AF36</f>
        <v>0</v>
      </c>
      <c r="AG35" s="246"/>
      <c r="AH35" s="247"/>
      <c r="AI35" s="246">
        <f t="shared" si="6"/>
        <v>0</v>
      </c>
      <c r="AJ35" s="47">
        <f>AJ36</f>
        <v>29100</v>
      </c>
      <c r="AK35" s="47">
        <f t="shared" si="15"/>
        <v>0</v>
      </c>
      <c r="AL35" s="48"/>
      <c r="AM35" s="47">
        <f t="shared" si="7"/>
        <v>29100</v>
      </c>
      <c r="AN35" s="246">
        <f>AN36</f>
        <v>0</v>
      </c>
      <c r="AO35" s="246"/>
      <c r="AP35" s="247"/>
      <c r="AQ35" s="246">
        <f t="shared" si="8"/>
        <v>0</v>
      </c>
      <c r="AR35" s="47">
        <f>AR36</f>
        <v>29100</v>
      </c>
      <c r="AS35" s="47">
        <f t="shared" si="16"/>
        <v>0</v>
      </c>
      <c r="AT35" s="48"/>
      <c r="AU35" s="47">
        <f t="shared" si="9"/>
        <v>29100</v>
      </c>
    </row>
    <row r="36" spans="2:47" s="10" customFormat="1" ht="21.75" customHeight="1">
      <c r="B36" s="260">
        <v>24060000</v>
      </c>
      <c r="C36" s="161" t="s">
        <v>614</v>
      </c>
      <c r="D36" s="49">
        <f>D37</f>
        <v>29100</v>
      </c>
      <c r="E36" s="47"/>
      <c r="F36" s="48"/>
      <c r="G36" s="47">
        <f t="shared" si="10"/>
        <v>29100</v>
      </c>
      <c r="H36" s="248"/>
      <c r="I36" s="246"/>
      <c r="J36" s="247"/>
      <c r="K36" s="246">
        <f t="shared" si="0"/>
        <v>0</v>
      </c>
      <c r="L36" s="49">
        <f>L37</f>
        <v>29100</v>
      </c>
      <c r="M36" s="47">
        <f t="shared" si="11"/>
        <v>0</v>
      </c>
      <c r="N36" s="48"/>
      <c r="O36" s="47">
        <f t="shared" si="1"/>
        <v>29100</v>
      </c>
      <c r="P36" s="248"/>
      <c r="Q36" s="246"/>
      <c r="R36" s="247"/>
      <c r="S36" s="246">
        <f t="shared" si="2"/>
        <v>0</v>
      </c>
      <c r="T36" s="49">
        <f>P36+L36</f>
        <v>29100</v>
      </c>
      <c r="U36" s="47">
        <f t="shared" si="13"/>
        <v>0</v>
      </c>
      <c r="V36" s="48"/>
      <c r="W36" s="47">
        <f t="shared" si="3"/>
        <v>29100</v>
      </c>
      <c r="X36" s="248"/>
      <c r="Y36" s="246"/>
      <c r="Z36" s="247"/>
      <c r="AA36" s="246">
        <f t="shared" si="4"/>
        <v>0</v>
      </c>
      <c r="AB36" s="49">
        <f>X36+T36</f>
        <v>29100</v>
      </c>
      <c r="AC36" s="47">
        <f t="shared" si="14"/>
        <v>0</v>
      </c>
      <c r="AD36" s="48"/>
      <c r="AE36" s="47">
        <f t="shared" si="5"/>
        <v>29100</v>
      </c>
      <c r="AF36" s="248"/>
      <c r="AG36" s="246"/>
      <c r="AH36" s="247"/>
      <c r="AI36" s="246">
        <f t="shared" si="6"/>
        <v>0</v>
      </c>
      <c r="AJ36" s="49">
        <f>AF36+AB36</f>
        <v>29100</v>
      </c>
      <c r="AK36" s="47">
        <f t="shared" si="15"/>
        <v>0</v>
      </c>
      <c r="AL36" s="48"/>
      <c r="AM36" s="47">
        <f t="shared" si="7"/>
        <v>29100</v>
      </c>
      <c r="AN36" s="248"/>
      <c r="AO36" s="246"/>
      <c r="AP36" s="247"/>
      <c r="AQ36" s="246">
        <f t="shared" si="8"/>
        <v>0</v>
      </c>
      <c r="AR36" s="49">
        <f>AN36+AJ36</f>
        <v>29100</v>
      </c>
      <c r="AS36" s="47">
        <f t="shared" si="16"/>
        <v>0</v>
      </c>
      <c r="AT36" s="48"/>
      <c r="AU36" s="47">
        <f t="shared" si="9"/>
        <v>29100</v>
      </c>
    </row>
    <row r="37" spans="2:47" s="10" customFormat="1" ht="18" customHeight="1">
      <c r="B37" s="260">
        <v>24060300</v>
      </c>
      <c r="C37" s="158" t="s">
        <v>614</v>
      </c>
      <c r="D37" s="49">
        <v>29100</v>
      </c>
      <c r="E37" s="47"/>
      <c r="F37" s="48"/>
      <c r="G37" s="47">
        <f t="shared" si="10"/>
        <v>29100</v>
      </c>
      <c r="H37" s="248"/>
      <c r="I37" s="246"/>
      <c r="J37" s="247"/>
      <c r="K37" s="246">
        <f t="shared" si="0"/>
        <v>0</v>
      </c>
      <c r="L37" s="49">
        <v>29100</v>
      </c>
      <c r="M37" s="47">
        <f t="shared" si="11"/>
        <v>0</v>
      </c>
      <c r="N37" s="48"/>
      <c r="O37" s="47">
        <f t="shared" si="1"/>
        <v>29100</v>
      </c>
      <c r="P37" s="248"/>
      <c r="Q37" s="246"/>
      <c r="R37" s="247"/>
      <c r="S37" s="246">
        <f t="shared" si="2"/>
        <v>0</v>
      </c>
      <c r="T37" s="49">
        <f>P37+L37</f>
        <v>29100</v>
      </c>
      <c r="U37" s="47">
        <f t="shared" si="13"/>
        <v>0</v>
      </c>
      <c r="V37" s="48"/>
      <c r="W37" s="47">
        <f t="shared" si="3"/>
        <v>29100</v>
      </c>
      <c r="X37" s="248"/>
      <c r="Y37" s="246"/>
      <c r="Z37" s="247"/>
      <c r="AA37" s="246">
        <f t="shared" si="4"/>
        <v>0</v>
      </c>
      <c r="AB37" s="49">
        <f>X37+T37</f>
        <v>29100</v>
      </c>
      <c r="AC37" s="47">
        <f t="shared" si="14"/>
        <v>0</v>
      </c>
      <c r="AD37" s="48"/>
      <c r="AE37" s="47">
        <f t="shared" si="5"/>
        <v>29100</v>
      </c>
      <c r="AF37" s="248"/>
      <c r="AG37" s="246"/>
      <c r="AH37" s="247"/>
      <c r="AI37" s="246">
        <f t="shared" si="6"/>
        <v>0</v>
      </c>
      <c r="AJ37" s="49">
        <f>AF37+AB37</f>
        <v>29100</v>
      </c>
      <c r="AK37" s="47">
        <f t="shared" si="15"/>
        <v>0</v>
      </c>
      <c r="AL37" s="48"/>
      <c r="AM37" s="47">
        <f t="shared" si="7"/>
        <v>29100</v>
      </c>
      <c r="AN37" s="248"/>
      <c r="AO37" s="246"/>
      <c r="AP37" s="247"/>
      <c r="AQ37" s="246">
        <f t="shared" si="8"/>
        <v>0</v>
      </c>
      <c r="AR37" s="49">
        <f>AN37+AJ37</f>
        <v>29100</v>
      </c>
      <c r="AS37" s="47">
        <f t="shared" si="16"/>
        <v>0</v>
      </c>
      <c r="AT37" s="48"/>
      <c r="AU37" s="47">
        <f t="shared" si="9"/>
        <v>29100</v>
      </c>
    </row>
    <row r="38" spans="2:47" s="34" customFormat="1" ht="19.5" customHeight="1">
      <c r="B38" s="159">
        <v>25000000</v>
      </c>
      <c r="C38" s="160" t="s">
        <v>615</v>
      </c>
      <c r="D38" s="47"/>
      <c r="E38" s="47">
        <f>E39+E47</f>
        <v>1860130</v>
      </c>
      <c r="F38" s="48"/>
      <c r="G38" s="47">
        <f t="shared" si="10"/>
        <v>1860130</v>
      </c>
      <c r="H38" s="246"/>
      <c r="I38" s="246">
        <f>I39+I47</f>
        <v>1711209.07</v>
      </c>
      <c r="J38" s="247"/>
      <c r="K38" s="246">
        <f t="shared" si="0"/>
        <v>1711209.07</v>
      </c>
      <c r="L38" s="47"/>
      <c r="M38" s="47">
        <f t="shared" si="11"/>
        <v>3571339.0700000003</v>
      </c>
      <c r="N38" s="48"/>
      <c r="O38" s="47">
        <f t="shared" si="1"/>
        <v>3571339.0700000003</v>
      </c>
      <c r="P38" s="246"/>
      <c r="Q38" s="246">
        <f>Q39+Q47</f>
        <v>-1711209.07</v>
      </c>
      <c r="R38" s="247"/>
      <c r="S38" s="246">
        <f t="shared" si="2"/>
        <v>-1711209.07</v>
      </c>
      <c r="T38" s="49">
        <f>P38+L38</f>
        <v>0</v>
      </c>
      <c r="U38" s="47">
        <f t="shared" si="13"/>
        <v>1860130.0000000002</v>
      </c>
      <c r="V38" s="48"/>
      <c r="W38" s="47">
        <f t="shared" si="3"/>
        <v>1860130.0000000002</v>
      </c>
      <c r="X38" s="246"/>
      <c r="Y38" s="246">
        <f>Y39+Y47</f>
        <v>0</v>
      </c>
      <c r="Z38" s="247"/>
      <c r="AA38" s="246">
        <f t="shared" si="4"/>
        <v>0</v>
      </c>
      <c r="AB38" s="49">
        <f>X38+T38</f>
        <v>0</v>
      </c>
      <c r="AC38" s="47">
        <f t="shared" si="14"/>
        <v>1860130.0000000002</v>
      </c>
      <c r="AD38" s="48"/>
      <c r="AE38" s="47">
        <f t="shared" si="5"/>
        <v>1860130.0000000002</v>
      </c>
      <c r="AF38" s="246"/>
      <c r="AG38" s="246">
        <f>AG39+AG47</f>
        <v>0</v>
      </c>
      <c r="AH38" s="247"/>
      <c r="AI38" s="246">
        <f t="shared" si="6"/>
        <v>0</v>
      </c>
      <c r="AJ38" s="49">
        <f>AF38+AB38</f>
        <v>0</v>
      </c>
      <c r="AK38" s="47">
        <f t="shared" si="15"/>
        <v>1860130.0000000002</v>
      </c>
      <c r="AL38" s="48"/>
      <c r="AM38" s="47">
        <f t="shared" si="7"/>
        <v>1860130.0000000002</v>
      </c>
      <c r="AN38" s="246"/>
      <c r="AO38" s="246">
        <f>AO39+AO47</f>
        <v>0</v>
      </c>
      <c r="AP38" s="247"/>
      <c r="AQ38" s="246">
        <f t="shared" si="8"/>
        <v>0</v>
      </c>
      <c r="AR38" s="49">
        <f>AN38+AJ38</f>
        <v>0</v>
      </c>
      <c r="AS38" s="47">
        <f t="shared" si="16"/>
        <v>1860130.0000000002</v>
      </c>
      <c r="AT38" s="48"/>
      <c r="AU38" s="47">
        <f t="shared" si="9"/>
        <v>1860130.0000000002</v>
      </c>
    </row>
    <row r="39" spans="2:47" s="34" customFormat="1" ht="31.5" customHeight="1">
      <c r="B39" s="159">
        <v>25010000</v>
      </c>
      <c r="C39" s="23" t="s">
        <v>616</v>
      </c>
      <c r="D39" s="47">
        <f>SUM(D40:D43)</f>
        <v>0</v>
      </c>
      <c r="E39" s="47">
        <f>SUM(E40:E43)</f>
        <v>1860130</v>
      </c>
      <c r="F39" s="48"/>
      <c r="G39" s="47">
        <f t="shared" si="10"/>
        <v>1860130</v>
      </c>
      <c r="H39" s="246">
        <f>SUM(H40:H43)</f>
        <v>0</v>
      </c>
      <c r="I39" s="246">
        <f>SUM(I40:I43)</f>
        <v>0</v>
      </c>
      <c r="J39" s="247"/>
      <c r="K39" s="246">
        <f t="shared" si="0"/>
        <v>0</v>
      </c>
      <c r="L39" s="47">
        <f>SUM(L40:L43)</f>
        <v>0</v>
      </c>
      <c r="M39" s="47">
        <f>I39+E39</f>
        <v>1860130</v>
      </c>
      <c r="N39" s="48"/>
      <c r="O39" s="47">
        <f t="shared" si="1"/>
        <v>1860130</v>
      </c>
      <c r="P39" s="246">
        <f>SUM(P40:P43)</f>
        <v>0</v>
      </c>
      <c r="Q39" s="246">
        <f>SUM(Q40:Q43)</f>
        <v>0</v>
      </c>
      <c r="R39" s="247"/>
      <c r="S39" s="246">
        <f t="shared" si="2"/>
        <v>0</v>
      </c>
      <c r="T39" s="47">
        <f>SUM(T40:T43)</f>
        <v>0</v>
      </c>
      <c r="U39" s="47">
        <f t="shared" si="13"/>
        <v>1860130</v>
      </c>
      <c r="V39" s="48"/>
      <c r="W39" s="47">
        <f t="shared" si="3"/>
        <v>1860130</v>
      </c>
      <c r="X39" s="246">
        <f>SUM(X40:X43)</f>
        <v>0</v>
      </c>
      <c r="Y39" s="246">
        <f>SUM(Y40:Y43)</f>
        <v>0</v>
      </c>
      <c r="Z39" s="247"/>
      <c r="AA39" s="246">
        <f t="shared" si="4"/>
        <v>0</v>
      </c>
      <c r="AB39" s="47">
        <f>SUM(AB40:AB43)</f>
        <v>0</v>
      </c>
      <c r="AC39" s="47">
        <f t="shared" si="14"/>
        <v>1860130</v>
      </c>
      <c r="AD39" s="48"/>
      <c r="AE39" s="47">
        <f t="shared" si="5"/>
        <v>1860130</v>
      </c>
      <c r="AF39" s="246">
        <f>SUM(AF40:AF43)</f>
        <v>0</v>
      </c>
      <c r="AG39" s="246">
        <f>SUM(AG40:AG43)</f>
        <v>0</v>
      </c>
      <c r="AH39" s="247"/>
      <c r="AI39" s="246">
        <f t="shared" si="6"/>
        <v>0</v>
      </c>
      <c r="AJ39" s="47">
        <f>SUM(AJ40:AJ43)</f>
        <v>0</v>
      </c>
      <c r="AK39" s="47">
        <f t="shared" si="15"/>
        <v>1860130</v>
      </c>
      <c r="AL39" s="48"/>
      <c r="AM39" s="47">
        <f t="shared" si="7"/>
        <v>1860130</v>
      </c>
      <c r="AN39" s="246">
        <f>SUM(AN40:AN43)</f>
        <v>0</v>
      </c>
      <c r="AO39" s="246">
        <f>SUM(AO40:AO43)</f>
        <v>0</v>
      </c>
      <c r="AP39" s="247"/>
      <c r="AQ39" s="246">
        <f t="shared" si="8"/>
        <v>0</v>
      </c>
      <c r="AR39" s="47">
        <f>SUM(AR40:AR43)</f>
        <v>0</v>
      </c>
      <c r="AS39" s="47">
        <f t="shared" si="16"/>
        <v>1860130</v>
      </c>
      <c r="AT39" s="48"/>
      <c r="AU39" s="47">
        <f t="shared" si="9"/>
        <v>1860130</v>
      </c>
    </row>
    <row r="40" spans="2:47" s="10" customFormat="1" ht="34.5" customHeight="1">
      <c r="B40" s="260">
        <v>25010100</v>
      </c>
      <c r="C40" s="17" t="s">
        <v>628</v>
      </c>
      <c r="D40" s="49"/>
      <c r="E40" s="49">
        <v>1714230</v>
      </c>
      <c r="F40" s="48"/>
      <c r="G40" s="47">
        <f t="shared" si="10"/>
        <v>1714230</v>
      </c>
      <c r="H40" s="248"/>
      <c r="I40" s="248"/>
      <c r="J40" s="247"/>
      <c r="K40" s="246">
        <f t="shared" si="0"/>
        <v>0</v>
      </c>
      <c r="L40" s="49">
        <f>H40+D40</f>
        <v>0</v>
      </c>
      <c r="M40" s="49">
        <f t="shared" si="11"/>
        <v>1714230</v>
      </c>
      <c r="N40" s="48"/>
      <c r="O40" s="47">
        <f t="shared" si="1"/>
        <v>1714230</v>
      </c>
      <c r="P40" s="248"/>
      <c r="Q40" s="248"/>
      <c r="R40" s="247"/>
      <c r="S40" s="246">
        <f t="shared" si="2"/>
        <v>0</v>
      </c>
      <c r="T40" s="49">
        <f>P40+L40</f>
        <v>0</v>
      </c>
      <c r="U40" s="49">
        <f aca="true" t="shared" si="17" ref="U40:U78">Q40+M40</f>
        <v>1714230</v>
      </c>
      <c r="V40" s="48"/>
      <c r="W40" s="47">
        <f t="shared" si="3"/>
        <v>1714230</v>
      </c>
      <c r="X40" s="248"/>
      <c r="Y40" s="248"/>
      <c r="Z40" s="247"/>
      <c r="AA40" s="246">
        <f t="shared" si="4"/>
        <v>0</v>
      </c>
      <c r="AB40" s="49">
        <f>X40+T40</f>
        <v>0</v>
      </c>
      <c r="AC40" s="49">
        <f t="shared" si="14"/>
        <v>1714230</v>
      </c>
      <c r="AD40" s="48"/>
      <c r="AE40" s="47">
        <f t="shared" si="5"/>
        <v>1714230</v>
      </c>
      <c r="AF40" s="248"/>
      <c r="AG40" s="248"/>
      <c r="AH40" s="247"/>
      <c r="AI40" s="246">
        <f t="shared" si="6"/>
        <v>0</v>
      </c>
      <c r="AJ40" s="49">
        <f>AF40+AB40</f>
        <v>0</v>
      </c>
      <c r="AK40" s="49">
        <f t="shared" si="15"/>
        <v>1714230</v>
      </c>
      <c r="AL40" s="48"/>
      <c r="AM40" s="47">
        <f t="shared" si="7"/>
        <v>1714230</v>
      </c>
      <c r="AN40" s="248"/>
      <c r="AO40" s="248"/>
      <c r="AP40" s="247"/>
      <c r="AQ40" s="246">
        <f t="shared" si="8"/>
        <v>0</v>
      </c>
      <c r="AR40" s="49">
        <f>AN40+AJ40</f>
        <v>0</v>
      </c>
      <c r="AS40" s="49">
        <f t="shared" si="16"/>
        <v>1714230</v>
      </c>
      <c r="AT40" s="48"/>
      <c r="AU40" s="47">
        <f t="shared" si="9"/>
        <v>1714230</v>
      </c>
    </row>
    <row r="41" spans="2:47" s="10" customFormat="1" ht="36.75" customHeight="1">
      <c r="B41" s="260">
        <v>25010200</v>
      </c>
      <c r="C41" s="161" t="s">
        <v>629</v>
      </c>
      <c r="D41" s="47"/>
      <c r="E41" s="49">
        <v>10000</v>
      </c>
      <c r="F41" s="48"/>
      <c r="G41" s="47">
        <f t="shared" si="10"/>
        <v>10000</v>
      </c>
      <c r="H41" s="246"/>
      <c r="I41" s="248"/>
      <c r="J41" s="247"/>
      <c r="K41" s="246">
        <f>H41+I41</f>
        <v>0</v>
      </c>
      <c r="L41" s="49">
        <f>H41+D41</f>
        <v>0</v>
      </c>
      <c r="M41" s="49">
        <f t="shared" si="11"/>
        <v>10000</v>
      </c>
      <c r="N41" s="48"/>
      <c r="O41" s="47">
        <f>L41+M41</f>
        <v>10000</v>
      </c>
      <c r="P41" s="246"/>
      <c r="Q41" s="248"/>
      <c r="R41" s="247"/>
      <c r="S41" s="246">
        <f>P41+Q41</f>
        <v>0</v>
      </c>
      <c r="T41" s="49">
        <f>P41+L41</f>
        <v>0</v>
      </c>
      <c r="U41" s="49">
        <f t="shared" si="17"/>
        <v>10000</v>
      </c>
      <c r="V41" s="48"/>
      <c r="W41" s="47">
        <f>T41+U41</f>
        <v>10000</v>
      </c>
      <c r="X41" s="246"/>
      <c r="Y41" s="248"/>
      <c r="Z41" s="247"/>
      <c r="AA41" s="246">
        <f>X41+Y41</f>
        <v>0</v>
      </c>
      <c r="AB41" s="49">
        <f>X41+T41</f>
        <v>0</v>
      </c>
      <c r="AC41" s="49">
        <f t="shared" si="14"/>
        <v>10000</v>
      </c>
      <c r="AD41" s="48"/>
      <c r="AE41" s="47">
        <f>AB41+AC41</f>
        <v>10000</v>
      </c>
      <c r="AF41" s="246"/>
      <c r="AG41" s="248"/>
      <c r="AH41" s="247"/>
      <c r="AI41" s="246">
        <f>AF41+AG41</f>
        <v>0</v>
      </c>
      <c r="AJ41" s="49">
        <f>AF41+AB41</f>
        <v>0</v>
      </c>
      <c r="AK41" s="49">
        <f t="shared" si="15"/>
        <v>10000</v>
      </c>
      <c r="AL41" s="48"/>
      <c r="AM41" s="47">
        <f>AJ41+AK41</f>
        <v>10000</v>
      </c>
      <c r="AN41" s="246"/>
      <c r="AO41" s="248"/>
      <c r="AP41" s="247"/>
      <c r="AQ41" s="246">
        <f>AN41+AO41</f>
        <v>0</v>
      </c>
      <c r="AR41" s="49">
        <f>AN41+AJ41</f>
        <v>0</v>
      </c>
      <c r="AS41" s="49">
        <f t="shared" si="16"/>
        <v>10000</v>
      </c>
      <c r="AT41" s="48"/>
      <c r="AU41" s="47">
        <f>AR41+AS41</f>
        <v>10000</v>
      </c>
    </row>
    <row r="42" spans="2:47" s="10" customFormat="1" ht="15.75" customHeight="1">
      <c r="B42" s="260">
        <v>25010300</v>
      </c>
      <c r="C42" s="158" t="s">
        <v>630</v>
      </c>
      <c r="D42" s="47"/>
      <c r="E42" s="49">
        <v>111800</v>
      </c>
      <c r="F42" s="48"/>
      <c r="G42" s="47">
        <f t="shared" si="10"/>
        <v>111800</v>
      </c>
      <c r="H42" s="246"/>
      <c r="I42" s="248"/>
      <c r="J42" s="247"/>
      <c r="K42" s="246">
        <f>H42+I42</f>
        <v>0</v>
      </c>
      <c r="L42" s="49">
        <f>H42+D42</f>
        <v>0</v>
      </c>
      <c r="M42" s="49">
        <f t="shared" si="11"/>
        <v>111800</v>
      </c>
      <c r="N42" s="48"/>
      <c r="O42" s="47">
        <f>L42+M42</f>
        <v>111800</v>
      </c>
      <c r="P42" s="246"/>
      <c r="Q42" s="248"/>
      <c r="R42" s="247"/>
      <c r="S42" s="246">
        <f>P42+Q42</f>
        <v>0</v>
      </c>
      <c r="T42" s="49">
        <f>P42+L42</f>
        <v>0</v>
      </c>
      <c r="U42" s="49">
        <f t="shared" si="17"/>
        <v>111800</v>
      </c>
      <c r="V42" s="48"/>
      <c r="W42" s="47">
        <f>T42+U42</f>
        <v>111800</v>
      </c>
      <c r="X42" s="246"/>
      <c r="Y42" s="248"/>
      <c r="Z42" s="247"/>
      <c r="AA42" s="246">
        <f>X42+Y42</f>
        <v>0</v>
      </c>
      <c r="AB42" s="49">
        <f>X42+T42</f>
        <v>0</v>
      </c>
      <c r="AC42" s="49">
        <f t="shared" si="14"/>
        <v>111800</v>
      </c>
      <c r="AD42" s="48"/>
      <c r="AE42" s="47">
        <f>AB42+AC42</f>
        <v>111800</v>
      </c>
      <c r="AF42" s="246"/>
      <c r="AG42" s="248"/>
      <c r="AH42" s="247"/>
      <c r="AI42" s="246">
        <f>AF42+AG42</f>
        <v>0</v>
      </c>
      <c r="AJ42" s="49">
        <f>AF42+AB42</f>
        <v>0</v>
      </c>
      <c r="AK42" s="49">
        <f t="shared" si="15"/>
        <v>111800</v>
      </c>
      <c r="AL42" s="48"/>
      <c r="AM42" s="47">
        <f>AJ42+AK42</f>
        <v>111800</v>
      </c>
      <c r="AN42" s="246"/>
      <c r="AO42" s="248"/>
      <c r="AP42" s="247"/>
      <c r="AQ42" s="246">
        <f>AN42+AO42</f>
        <v>0</v>
      </c>
      <c r="AR42" s="49">
        <f>AN42+AJ42</f>
        <v>0</v>
      </c>
      <c r="AS42" s="49">
        <f t="shared" si="16"/>
        <v>111800</v>
      </c>
      <c r="AT42" s="48"/>
      <c r="AU42" s="47">
        <f>AR42+AS42</f>
        <v>111800</v>
      </c>
    </row>
    <row r="43" spans="2:47" s="10" customFormat="1" ht="35.25" customHeight="1">
      <c r="B43" s="260">
        <v>25010400</v>
      </c>
      <c r="C43" s="161" t="s">
        <v>631</v>
      </c>
      <c r="D43" s="47"/>
      <c r="E43" s="49">
        <f>SUM(E44:E46)</f>
        <v>24100</v>
      </c>
      <c r="F43" s="49"/>
      <c r="G43" s="49">
        <f t="shared" si="10"/>
        <v>24100</v>
      </c>
      <c r="H43" s="246"/>
      <c r="I43" s="248"/>
      <c r="J43" s="248"/>
      <c r="K43" s="248">
        <f>H43+I43</f>
        <v>0</v>
      </c>
      <c r="L43" s="49">
        <f>H43+D43</f>
        <v>0</v>
      </c>
      <c r="M43" s="49">
        <f t="shared" si="11"/>
        <v>24100</v>
      </c>
      <c r="N43" s="49"/>
      <c r="O43" s="49">
        <f>L43+M43</f>
        <v>24100</v>
      </c>
      <c r="P43" s="246"/>
      <c r="Q43" s="248"/>
      <c r="R43" s="248"/>
      <c r="S43" s="248">
        <f>P43+Q43</f>
        <v>0</v>
      </c>
      <c r="T43" s="49">
        <f>P43+L43</f>
        <v>0</v>
      </c>
      <c r="U43" s="49">
        <f t="shared" si="17"/>
        <v>24100</v>
      </c>
      <c r="V43" s="49"/>
      <c r="W43" s="49">
        <f>T43+U43</f>
        <v>24100</v>
      </c>
      <c r="X43" s="246"/>
      <c r="Y43" s="248"/>
      <c r="Z43" s="248"/>
      <c r="AA43" s="248">
        <f>X43+Y43</f>
        <v>0</v>
      </c>
      <c r="AB43" s="49">
        <f>X43+T43</f>
        <v>0</v>
      </c>
      <c r="AC43" s="49">
        <f t="shared" si="14"/>
        <v>24100</v>
      </c>
      <c r="AD43" s="49"/>
      <c r="AE43" s="49">
        <f>AB43+AC43</f>
        <v>24100</v>
      </c>
      <c r="AF43" s="246"/>
      <c r="AG43" s="248"/>
      <c r="AH43" s="248"/>
      <c r="AI43" s="248">
        <f>AF43+AG43</f>
        <v>0</v>
      </c>
      <c r="AJ43" s="49">
        <f>AF43+AB43</f>
        <v>0</v>
      </c>
      <c r="AK43" s="49">
        <f t="shared" si="15"/>
        <v>24100</v>
      </c>
      <c r="AL43" s="49"/>
      <c r="AM43" s="49">
        <f>AJ43+AK43</f>
        <v>24100</v>
      </c>
      <c r="AN43" s="246"/>
      <c r="AO43" s="248"/>
      <c r="AP43" s="248"/>
      <c r="AQ43" s="248">
        <f>AN43+AO43</f>
        <v>0</v>
      </c>
      <c r="AR43" s="49">
        <f>AN43+AJ43</f>
        <v>0</v>
      </c>
      <c r="AS43" s="49">
        <f t="shared" si="16"/>
        <v>24100</v>
      </c>
      <c r="AT43" s="49"/>
      <c r="AU43" s="49">
        <f>AR43+AS43</f>
        <v>24100</v>
      </c>
    </row>
    <row r="44" spans="2:47" s="10" customFormat="1" ht="16.5" customHeight="1" hidden="1">
      <c r="B44" s="261" t="s">
        <v>669</v>
      </c>
      <c r="C44" s="162">
        <v>1010</v>
      </c>
      <c r="D44" s="56"/>
      <c r="E44" s="52">
        <v>3000</v>
      </c>
      <c r="F44" s="48"/>
      <c r="G44" s="47"/>
      <c r="H44" s="249"/>
      <c r="I44" s="248">
        <v>3000</v>
      </c>
      <c r="J44" s="247"/>
      <c r="K44" s="246"/>
      <c r="L44" s="56"/>
      <c r="M44" s="47">
        <f t="shared" si="11"/>
        <v>6000</v>
      </c>
      <c r="N44" s="48"/>
      <c r="O44" s="47"/>
      <c r="P44" s="249"/>
      <c r="Q44" s="248">
        <v>3000</v>
      </c>
      <c r="R44" s="247"/>
      <c r="S44" s="246"/>
      <c r="T44" s="56"/>
      <c r="U44" s="47">
        <f t="shared" si="17"/>
        <v>9000</v>
      </c>
      <c r="V44" s="48"/>
      <c r="W44" s="47"/>
      <c r="X44" s="249"/>
      <c r="Y44" s="248">
        <v>3000</v>
      </c>
      <c r="Z44" s="247"/>
      <c r="AA44" s="246"/>
      <c r="AB44" s="56"/>
      <c r="AC44" s="47">
        <f t="shared" si="14"/>
        <v>12000</v>
      </c>
      <c r="AD44" s="48"/>
      <c r="AE44" s="47"/>
      <c r="AF44" s="249"/>
      <c r="AG44" s="248">
        <v>3000</v>
      </c>
      <c r="AH44" s="247"/>
      <c r="AI44" s="246"/>
      <c r="AJ44" s="56"/>
      <c r="AK44" s="47">
        <f t="shared" si="15"/>
        <v>15000</v>
      </c>
      <c r="AL44" s="48"/>
      <c r="AM44" s="47"/>
      <c r="AN44" s="249"/>
      <c r="AO44" s="248">
        <v>3000</v>
      </c>
      <c r="AP44" s="247"/>
      <c r="AQ44" s="246"/>
      <c r="AR44" s="56"/>
      <c r="AS44" s="47">
        <f t="shared" si="16"/>
        <v>18000</v>
      </c>
      <c r="AT44" s="48"/>
      <c r="AU44" s="47"/>
    </row>
    <row r="45" spans="2:47" s="10" customFormat="1" ht="16.5" customHeight="1" hidden="1">
      <c r="B45" s="262"/>
      <c r="C45" s="162">
        <v>1020</v>
      </c>
      <c r="D45" s="56"/>
      <c r="E45" s="52">
        <v>21000</v>
      </c>
      <c r="F45" s="48"/>
      <c r="G45" s="47"/>
      <c r="H45" s="249"/>
      <c r="I45" s="248">
        <v>21000</v>
      </c>
      <c r="J45" s="247"/>
      <c r="K45" s="246"/>
      <c r="L45" s="56"/>
      <c r="M45" s="47">
        <f t="shared" si="11"/>
        <v>42000</v>
      </c>
      <c r="N45" s="48"/>
      <c r="O45" s="47"/>
      <c r="P45" s="249"/>
      <c r="Q45" s="248">
        <v>21000</v>
      </c>
      <c r="R45" s="247"/>
      <c r="S45" s="246"/>
      <c r="T45" s="56"/>
      <c r="U45" s="47">
        <f t="shared" si="17"/>
        <v>63000</v>
      </c>
      <c r="V45" s="48"/>
      <c r="W45" s="47"/>
      <c r="X45" s="249"/>
      <c r="Y45" s="248">
        <v>21000</v>
      </c>
      <c r="Z45" s="247"/>
      <c r="AA45" s="246"/>
      <c r="AB45" s="56"/>
      <c r="AC45" s="47">
        <f t="shared" si="14"/>
        <v>84000</v>
      </c>
      <c r="AD45" s="48"/>
      <c r="AE45" s="47"/>
      <c r="AF45" s="249"/>
      <c r="AG45" s="248">
        <v>21000</v>
      </c>
      <c r="AH45" s="247"/>
      <c r="AI45" s="246"/>
      <c r="AJ45" s="56"/>
      <c r="AK45" s="47">
        <f t="shared" si="15"/>
        <v>105000</v>
      </c>
      <c r="AL45" s="48"/>
      <c r="AM45" s="47"/>
      <c r="AN45" s="249"/>
      <c r="AO45" s="248">
        <v>21000</v>
      </c>
      <c r="AP45" s="247"/>
      <c r="AQ45" s="246"/>
      <c r="AR45" s="56"/>
      <c r="AS45" s="47">
        <f t="shared" si="16"/>
        <v>126000</v>
      </c>
      <c r="AT45" s="48"/>
      <c r="AU45" s="47"/>
    </row>
    <row r="46" spans="2:47" s="10" customFormat="1" ht="16.5" customHeight="1" hidden="1">
      <c r="B46" s="262"/>
      <c r="C46" s="162">
        <v>1150</v>
      </c>
      <c r="D46" s="56"/>
      <c r="E46" s="49">
        <v>100</v>
      </c>
      <c r="F46" s="48"/>
      <c r="G46" s="47"/>
      <c r="H46" s="249"/>
      <c r="I46" s="248">
        <v>100</v>
      </c>
      <c r="J46" s="247"/>
      <c r="K46" s="246"/>
      <c r="L46" s="56"/>
      <c r="M46" s="47">
        <f t="shared" si="11"/>
        <v>200</v>
      </c>
      <c r="N46" s="48"/>
      <c r="O46" s="47"/>
      <c r="P46" s="249"/>
      <c r="Q46" s="248">
        <v>100</v>
      </c>
      <c r="R46" s="247"/>
      <c r="S46" s="246"/>
      <c r="T46" s="56"/>
      <c r="U46" s="47">
        <f t="shared" si="17"/>
        <v>300</v>
      </c>
      <c r="V46" s="48"/>
      <c r="W46" s="47"/>
      <c r="X46" s="249"/>
      <c r="Y46" s="248">
        <v>100</v>
      </c>
      <c r="Z46" s="247"/>
      <c r="AA46" s="246"/>
      <c r="AB46" s="56"/>
      <c r="AC46" s="47">
        <f t="shared" si="14"/>
        <v>400</v>
      </c>
      <c r="AD46" s="48"/>
      <c r="AE46" s="47"/>
      <c r="AF46" s="249"/>
      <c r="AG46" s="248">
        <v>100</v>
      </c>
      <c r="AH46" s="247"/>
      <c r="AI46" s="246"/>
      <c r="AJ46" s="56"/>
      <c r="AK46" s="47">
        <f t="shared" si="15"/>
        <v>500</v>
      </c>
      <c r="AL46" s="48"/>
      <c r="AM46" s="47"/>
      <c r="AN46" s="249"/>
      <c r="AO46" s="248">
        <v>100</v>
      </c>
      <c r="AP46" s="247"/>
      <c r="AQ46" s="246"/>
      <c r="AR46" s="56"/>
      <c r="AS46" s="47">
        <f t="shared" si="16"/>
        <v>600</v>
      </c>
      <c r="AT46" s="48"/>
      <c r="AU46" s="47"/>
    </row>
    <row r="47" spans="2:47" s="34" customFormat="1" ht="21" customHeight="1">
      <c r="B47" s="159">
        <v>25020000</v>
      </c>
      <c r="C47" s="160" t="s">
        <v>632</v>
      </c>
      <c r="D47" s="47">
        <f>SUM(D48:D49)</f>
        <v>0</v>
      </c>
      <c r="E47" s="49">
        <f>SUM(E48:E49)</f>
        <v>0</v>
      </c>
      <c r="F47" s="48"/>
      <c r="G47" s="47">
        <f t="shared" si="10"/>
        <v>0</v>
      </c>
      <c r="H47" s="246">
        <f>SUM(H48:H49)</f>
        <v>0</v>
      </c>
      <c r="I47" s="246">
        <f>SUM(I48:I49)</f>
        <v>1711209.07</v>
      </c>
      <c r="J47" s="247"/>
      <c r="K47" s="246">
        <f>H47+I47</f>
        <v>1711209.07</v>
      </c>
      <c r="L47" s="47">
        <f>SUM(L48:L49)</f>
        <v>0</v>
      </c>
      <c r="M47" s="47">
        <f t="shared" si="11"/>
        <v>1711209.07</v>
      </c>
      <c r="N47" s="48"/>
      <c r="O47" s="47">
        <f>L47+M47</f>
        <v>1711209.07</v>
      </c>
      <c r="P47" s="246">
        <f>SUM(P48:P49)</f>
        <v>0</v>
      </c>
      <c r="Q47" s="246">
        <f>SUM(Q48:Q49)</f>
        <v>-1711209.07</v>
      </c>
      <c r="R47" s="247"/>
      <c r="S47" s="246">
        <f>P47+Q47</f>
        <v>-1711209.07</v>
      </c>
      <c r="T47" s="47">
        <f>SUM(T48:T49)</f>
        <v>0</v>
      </c>
      <c r="U47" s="47">
        <f t="shared" si="17"/>
        <v>0</v>
      </c>
      <c r="V47" s="48"/>
      <c r="W47" s="47">
        <f>T47+U47</f>
        <v>0</v>
      </c>
      <c r="X47" s="246">
        <f>SUM(X48:X49)</f>
        <v>0</v>
      </c>
      <c r="Y47" s="246">
        <f>SUM(Y48:Y49)</f>
        <v>0</v>
      </c>
      <c r="Z47" s="247"/>
      <c r="AA47" s="246">
        <f>X47+Y47</f>
        <v>0</v>
      </c>
      <c r="AB47" s="47">
        <f>SUM(AB48:AB49)</f>
        <v>0</v>
      </c>
      <c r="AC47" s="47">
        <f t="shared" si="14"/>
        <v>0</v>
      </c>
      <c r="AD47" s="48"/>
      <c r="AE47" s="47">
        <f>AB47+AC47</f>
        <v>0</v>
      </c>
      <c r="AF47" s="246">
        <f>SUM(AF48:AF49)</f>
        <v>0</v>
      </c>
      <c r="AG47" s="246">
        <f>SUM(AG48:AG49)</f>
        <v>0</v>
      </c>
      <c r="AH47" s="247"/>
      <c r="AI47" s="246">
        <f>AF47+AG47</f>
        <v>0</v>
      </c>
      <c r="AJ47" s="47">
        <f>SUM(AJ48:AJ49)</f>
        <v>0</v>
      </c>
      <c r="AK47" s="47">
        <f t="shared" si="15"/>
        <v>0</v>
      </c>
      <c r="AL47" s="48"/>
      <c r="AM47" s="47">
        <f>AJ47+AK47</f>
        <v>0</v>
      </c>
      <c r="AN47" s="246">
        <f>SUM(AN48:AN49)</f>
        <v>0</v>
      </c>
      <c r="AO47" s="246">
        <f>SUM(AO48:AO49)</f>
        <v>0</v>
      </c>
      <c r="AP47" s="247"/>
      <c r="AQ47" s="246">
        <f>AN47+AO47</f>
        <v>0</v>
      </c>
      <c r="AR47" s="47">
        <f>SUM(AR48:AR49)</f>
        <v>0</v>
      </c>
      <c r="AS47" s="47">
        <f t="shared" si="16"/>
        <v>0</v>
      </c>
      <c r="AT47" s="48"/>
      <c r="AU47" s="47">
        <f>AR47+AS47</f>
        <v>0</v>
      </c>
    </row>
    <row r="48" spans="2:47" s="10" customFormat="1" ht="15">
      <c r="B48" s="260">
        <v>25020100</v>
      </c>
      <c r="C48" s="158" t="s">
        <v>633</v>
      </c>
      <c r="D48" s="47"/>
      <c r="E48" s="47"/>
      <c r="F48" s="48"/>
      <c r="G48" s="47">
        <f t="shared" si="10"/>
        <v>0</v>
      </c>
      <c r="H48" s="246"/>
      <c r="I48" s="248">
        <v>1696185.07</v>
      </c>
      <c r="J48" s="247"/>
      <c r="K48" s="246">
        <f>H48+I48</f>
        <v>1696185.07</v>
      </c>
      <c r="L48" s="49">
        <f>H48+D48</f>
        <v>0</v>
      </c>
      <c r="M48" s="47">
        <f t="shared" si="11"/>
        <v>1696185.07</v>
      </c>
      <c r="N48" s="48"/>
      <c r="O48" s="47">
        <f>L48+M48</f>
        <v>1696185.07</v>
      </c>
      <c r="P48" s="246"/>
      <c r="Q48" s="248">
        <v>-1696185.07</v>
      </c>
      <c r="R48" s="247"/>
      <c r="S48" s="246">
        <f>P48+Q48</f>
        <v>-1696185.07</v>
      </c>
      <c r="T48" s="49">
        <f>P48+L48</f>
        <v>0</v>
      </c>
      <c r="U48" s="49"/>
      <c r="V48" s="48"/>
      <c r="W48" s="47">
        <f>T48+U48</f>
        <v>0</v>
      </c>
      <c r="X48" s="246"/>
      <c r="Y48" s="248"/>
      <c r="Z48" s="247"/>
      <c r="AA48" s="246">
        <f>X48+Y48</f>
        <v>0</v>
      </c>
      <c r="AB48" s="49">
        <f>X48+T48</f>
        <v>0</v>
      </c>
      <c r="AC48" s="49"/>
      <c r="AD48" s="48"/>
      <c r="AE48" s="47">
        <f>AB48+AC48</f>
        <v>0</v>
      </c>
      <c r="AF48" s="246"/>
      <c r="AG48" s="248"/>
      <c r="AH48" s="247"/>
      <c r="AI48" s="246">
        <f>AF48+AG48</f>
        <v>0</v>
      </c>
      <c r="AJ48" s="49">
        <f>AF48+AB48</f>
        <v>0</v>
      </c>
      <c r="AK48" s="49"/>
      <c r="AL48" s="48"/>
      <c r="AM48" s="47">
        <f>AJ48+AK48</f>
        <v>0</v>
      </c>
      <c r="AN48" s="246"/>
      <c r="AO48" s="248"/>
      <c r="AP48" s="247"/>
      <c r="AQ48" s="246">
        <f>AN48+AO48</f>
        <v>0</v>
      </c>
      <c r="AR48" s="49">
        <f>AN48+AJ48</f>
        <v>0</v>
      </c>
      <c r="AS48" s="49"/>
      <c r="AT48" s="48"/>
      <c r="AU48" s="47">
        <f>AR48+AS48</f>
        <v>0</v>
      </c>
    </row>
    <row r="49" spans="2:47" s="10" customFormat="1" ht="84.75" customHeight="1">
      <c r="B49" s="260">
        <v>25020200</v>
      </c>
      <c r="C49" s="161" t="s">
        <v>634</v>
      </c>
      <c r="D49" s="47"/>
      <c r="E49" s="47">
        <f>SUM(E50:E53)</f>
        <v>0</v>
      </c>
      <c r="F49" s="48"/>
      <c r="G49" s="47">
        <f t="shared" si="10"/>
        <v>0</v>
      </c>
      <c r="H49" s="246"/>
      <c r="I49" s="248">
        <v>15024</v>
      </c>
      <c r="J49" s="247"/>
      <c r="K49" s="246">
        <f>H49+I49</f>
        <v>15024</v>
      </c>
      <c r="L49" s="49">
        <f>H49+D49</f>
        <v>0</v>
      </c>
      <c r="M49" s="49">
        <f t="shared" si="11"/>
        <v>15024</v>
      </c>
      <c r="N49" s="48"/>
      <c r="O49" s="47">
        <f>L49+M49</f>
        <v>15024</v>
      </c>
      <c r="P49" s="246"/>
      <c r="Q49" s="248">
        <v>-15024</v>
      </c>
      <c r="R49" s="247"/>
      <c r="S49" s="246">
        <f>P49+Q49</f>
        <v>-15024</v>
      </c>
      <c r="T49" s="49">
        <f>P49+L49</f>
        <v>0</v>
      </c>
      <c r="U49" s="49"/>
      <c r="V49" s="48"/>
      <c r="W49" s="47">
        <f>T49+U49</f>
        <v>0</v>
      </c>
      <c r="X49" s="246"/>
      <c r="Y49" s="248"/>
      <c r="Z49" s="247"/>
      <c r="AA49" s="246">
        <f>X49+Y49</f>
        <v>0</v>
      </c>
      <c r="AB49" s="49">
        <f>X49+T49</f>
        <v>0</v>
      </c>
      <c r="AC49" s="49"/>
      <c r="AD49" s="48"/>
      <c r="AE49" s="47">
        <f>AB49+AC49</f>
        <v>0</v>
      </c>
      <c r="AF49" s="246"/>
      <c r="AG49" s="248"/>
      <c r="AH49" s="247"/>
      <c r="AI49" s="246">
        <f>AF49+AG49</f>
        <v>0</v>
      </c>
      <c r="AJ49" s="49">
        <f>AF49+AB49</f>
        <v>0</v>
      </c>
      <c r="AK49" s="49"/>
      <c r="AL49" s="48"/>
      <c r="AM49" s="47">
        <f>AJ49+AK49</f>
        <v>0</v>
      </c>
      <c r="AN49" s="246"/>
      <c r="AO49" s="248"/>
      <c r="AP49" s="247"/>
      <c r="AQ49" s="246">
        <f>AN49+AO49</f>
        <v>0</v>
      </c>
      <c r="AR49" s="49">
        <f>AN49+AJ49</f>
        <v>0</v>
      </c>
      <c r="AS49" s="49"/>
      <c r="AT49" s="48"/>
      <c r="AU49" s="47">
        <f>AR49+AS49</f>
        <v>0</v>
      </c>
    </row>
    <row r="50" spans="2:47" s="10" customFormat="1" ht="16.5" customHeight="1" hidden="1">
      <c r="B50" s="263" t="s">
        <v>669</v>
      </c>
      <c r="C50" s="17"/>
      <c r="D50" s="47"/>
      <c r="E50" s="47"/>
      <c r="F50" s="48"/>
      <c r="G50" s="47"/>
      <c r="H50" s="246"/>
      <c r="I50" s="246"/>
      <c r="J50" s="247"/>
      <c r="K50" s="246"/>
      <c r="L50" s="47"/>
      <c r="M50" s="47">
        <f t="shared" si="11"/>
        <v>0</v>
      </c>
      <c r="N50" s="48"/>
      <c r="O50" s="47"/>
      <c r="P50" s="246"/>
      <c r="Q50" s="246"/>
      <c r="R50" s="247"/>
      <c r="S50" s="246"/>
      <c r="T50" s="47"/>
      <c r="U50" s="47">
        <f t="shared" si="17"/>
        <v>0</v>
      </c>
      <c r="V50" s="48"/>
      <c r="W50" s="47"/>
      <c r="X50" s="246"/>
      <c r="Y50" s="246"/>
      <c r="Z50" s="247"/>
      <c r="AA50" s="246"/>
      <c r="AB50" s="47"/>
      <c r="AC50" s="47">
        <f aca="true" t="shared" si="18" ref="AC50:AC72">Y50+U50</f>
        <v>0</v>
      </c>
      <c r="AD50" s="48"/>
      <c r="AE50" s="47"/>
      <c r="AF50" s="246"/>
      <c r="AG50" s="246"/>
      <c r="AH50" s="247"/>
      <c r="AI50" s="246"/>
      <c r="AJ50" s="47"/>
      <c r="AK50" s="47">
        <f aca="true" t="shared" si="19" ref="AK50:AK72">AG50+AC50</f>
        <v>0</v>
      </c>
      <c r="AL50" s="48"/>
      <c r="AM50" s="47"/>
      <c r="AN50" s="246"/>
      <c r="AO50" s="246"/>
      <c r="AP50" s="247"/>
      <c r="AQ50" s="246"/>
      <c r="AR50" s="47"/>
      <c r="AS50" s="47">
        <f aca="true" t="shared" si="20" ref="AS50:AS61">AO50+AK50</f>
        <v>0</v>
      </c>
      <c r="AT50" s="48"/>
      <c r="AU50" s="47"/>
    </row>
    <row r="51" spans="2:47" s="10" customFormat="1" ht="16.5" customHeight="1" hidden="1">
      <c r="B51" s="260"/>
      <c r="C51" s="17"/>
      <c r="D51" s="47"/>
      <c r="E51" s="47"/>
      <c r="F51" s="48"/>
      <c r="G51" s="47"/>
      <c r="H51" s="246"/>
      <c r="I51" s="246"/>
      <c r="J51" s="247"/>
      <c r="K51" s="246"/>
      <c r="L51" s="47"/>
      <c r="M51" s="47">
        <f t="shared" si="11"/>
        <v>0</v>
      </c>
      <c r="N51" s="48"/>
      <c r="O51" s="47"/>
      <c r="P51" s="246"/>
      <c r="Q51" s="246"/>
      <c r="R51" s="247"/>
      <c r="S51" s="246"/>
      <c r="T51" s="47"/>
      <c r="U51" s="47">
        <f t="shared" si="17"/>
        <v>0</v>
      </c>
      <c r="V51" s="48"/>
      <c r="W51" s="47"/>
      <c r="X51" s="246"/>
      <c r="Y51" s="246"/>
      <c r="Z51" s="247"/>
      <c r="AA51" s="246"/>
      <c r="AB51" s="47"/>
      <c r="AC51" s="47">
        <f t="shared" si="18"/>
        <v>0</v>
      </c>
      <c r="AD51" s="48"/>
      <c r="AE51" s="47"/>
      <c r="AF51" s="246"/>
      <c r="AG51" s="246"/>
      <c r="AH51" s="247"/>
      <c r="AI51" s="246"/>
      <c r="AJ51" s="47"/>
      <c r="AK51" s="47">
        <f t="shared" si="19"/>
        <v>0</v>
      </c>
      <c r="AL51" s="48"/>
      <c r="AM51" s="47"/>
      <c r="AN51" s="246"/>
      <c r="AO51" s="246"/>
      <c r="AP51" s="247"/>
      <c r="AQ51" s="246"/>
      <c r="AR51" s="47"/>
      <c r="AS51" s="47">
        <f t="shared" si="20"/>
        <v>0</v>
      </c>
      <c r="AT51" s="48"/>
      <c r="AU51" s="47"/>
    </row>
    <row r="52" spans="2:47" s="10" customFormat="1" ht="16.5" customHeight="1" hidden="1">
      <c r="B52" s="260"/>
      <c r="C52" s="17"/>
      <c r="D52" s="47"/>
      <c r="E52" s="47"/>
      <c r="F52" s="48"/>
      <c r="G52" s="47"/>
      <c r="H52" s="246"/>
      <c r="I52" s="246"/>
      <c r="J52" s="247"/>
      <c r="K52" s="246"/>
      <c r="L52" s="47"/>
      <c r="M52" s="47">
        <f t="shared" si="11"/>
        <v>0</v>
      </c>
      <c r="N52" s="48"/>
      <c r="O52" s="47"/>
      <c r="P52" s="246"/>
      <c r="Q52" s="246"/>
      <c r="R52" s="247"/>
      <c r="S52" s="246"/>
      <c r="T52" s="47"/>
      <c r="U52" s="47">
        <f t="shared" si="17"/>
        <v>0</v>
      </c>
      <c r="V52" s="48"/>
      <c r="W52" s="47"/>
      <c r="X52" s="246"/>
      <c r="Y52" s="246"/>
      <c r="Z52" s="247"/>
      <c r="AA52" s="246"/>
      <c r="AB52" s="47"/>
      <c r="AC52" s="47">
        <f t="shared" si="18"/>
        <v>0</v>
      </c>
      <c r="AD52" s="48"/>
      <c r="AE52" s="47"/>
      <c r="AF52" s="246"/>
      <c r="AG52" s="246"/>
      <c r="AH52" s="247"/>
      <c r="AI52" s="246"/>
      <c r="AJ52" s="47"/>
      <c r="AK52" s="47">
        <f t="shared" si="19"/>
        <v>0</v>
      </c>
      <c r="AL52" s="48"/>
      <c r="AM52" s="47"/>
      <c r="AN52" s="246"/>
      <c r="AO52" s="246"/>
      <c r="AP52" s="247"/>
      <c r="AQ52" s="246"/>
      <c r="AR52" s="47"/>
      <c r="AS52" s="47">
        <f t="shared" si="20"/>
        <v>0</v>
      </c>
      <c r="AT52" s="48"/>
      <c r="AU52" s="47"/>
    </row>
    <row r="53" spans="2:47" s="10" customFormat="1" ht="16.5" customHeight="1" hidden="1">
      <c r="B53" s="260"/>
      <c r="C53" s="17"/>
      <c r="D53" s="47"/>
      <c r="E53" s="47"/>
      <c r="F53" s="48"/>
      <c r="G53" s="47"/>
      <c r="H53" s="246"/>
      <c r="I53" s="246"/>
      <c r="J53" s="247"/>
      <c r="K53" s="246"/>
      <c r="L53" s="47"/>
      <c r="M53" s="47">
        <f t="shared" si="11"/>
        <v>0</v>
      </c>
      <c r="N53" s="48"/>
      <c r="O53" s="47"/>
      <c r="P53" s="246"/>
      <c r="Q53" s="246"/>
      <c r="R53" s="247"/>
      <c r="S53" s="246"/>
      <c r="T53" s="47"/>
      <c r="U53" s="47">
        <f t="shared" si="17"/>
        <v>0</v>
      </c>
      <c r="V53" s="48"/>
      <c r="W53" s="47"/>
      <c r="X53" s="246"/>
      <c r="Y53" s="246"/>
      <c r="Z53" s="247"/>
      <c r="AA53" s="246"/>
      <c r="AB53" s="47"/>
      <c r="AC53" s="47">
        <f t="shared" si="18"/>
        <v>0</v>
      </c>
      <c r="AD53" s="48"/>
      <c r="AE53" s="47"/>
      <c r="AF53" s="246"/>
      <c r="AG53" s="246"/>
      <c r="AH53" s="247"/>
      <c r="AI53" s="246"/>
      <c r="AJ53" s="47"/>
      <c r="AK53" s="47">
        <f t="shared" si="19"/>
        <v>0</v>
      </c>
      <c r="AL53" s="48"/>
      <c r="AM53" s="47"/>
      <c r="AN53" s="246"/>
      <c r="AO53" s="246"/>
      <c r="AP53" s="247"/>
      <c r="AQ53" s="246"/>
      <c r="AR53" s="47"/>
      <c r="AS53" s="47">
        <f t="shared" si="20"/>
        <v>0</v>
      </c>
      <c r="AT53" s="48"/>
      <c r="AU53" s="47"/>
    </row>
    <row r="54" spans="2:47" s="10" customFormat="1" ht="16.5" customHeight="1">
      <c r="B54" s="259"/>
      <c r="C54" s="16" t="s">
        <v>540</v>
      </c>
      <c r="D54" s="47">
        <f aca="true" t="shared" si="21" ref="D54:L54">D27+D17</f>
        <v>58450000</v>
      </c>
      <c r="E54" s="47">
        <f t="shared" si="21"/>
        <v>1860130</v>
      </c>
      <c r="F54" s="50">
        <f t="shared" si="21"/>
        <v>0</v>
      </c>
      <c r="G54" s="47">
        <f t="shared" si="21"/>
        <v>60310130</v>
      </c>
      <c r="H54" s="246">
        <f t="shared" si="21"/>
        <v>0</v>
      </c>
      <c r="I54" s="246">
        <f t="shared" si="21"/>
        <v>1711209.07</v>
      </c>
      <c r="J54" s="250">
        <f t="shared" si="21"/>
        <v>0</v>
      </c>
      <c r="K54" s="246">
        <f t="shared" si="21"/>
        <v>1711209.07</v>
      </c>
      <c r="L54" s="47">
        <f t="shared" si="21"/>
        <v>58450000</v>
      </c>
      <c r="M54" s="47">
        <f t="shared" si="11"/>
        <v>3571339.0700000003</v>
      </c>
      <c r="N54" s="50">
        <f aca="true" t="shared" si="22" ref="N54:T54">N27+N17</f>
        <v>0</v>
      </c>
      <c r="O54" s="47">
        <f t="shared" si="22"/>
        <v>62021339.07</v>
      </c>
      <c r="P54" s="246">
        <f t="shared" si="22"/>
        <v>0</v>
      </c>
      <c r="Q54" s="246">
        <f t="shared" si="22"/>
        <v>-1711209.07</v>
      </c>
      <c r="R54" s="250">
        <f t="shared" si="22"/>
        <v>0</v>
      </c>
      <c r="S54" s="246">
        <f t="shared" si="22"/>
        <v>-1711209.07</v>
      </c>
      <c r="T54" s="47">
        <f t="shared" si="22"/>
        <v>58450000</v>
      </c>
      <c r="U54" s="47">
        <f t="shared" si="17"/>
        <v>1860130.0000000002</v>
      </c>
      <c r="V54" s="50">
        <f aca="true" t="shared" si="23" ref="V54:AB54">V27+V17</f>
        <v>0</v>
      </c>
      <c r="W54" s="47">
        <f t="shared" si="23"/>
        <v>60310130</v>
      </c>
      <c r="X54" s="246">
        <f t="shared" si="23"/>
        <v>0</v>
      </c>
      <c r="Y54" s="246">
        <f t="shared" si="23"/>
        <v>0</v>
      </c>
      <c r="Z54" s="250">
        <f t="shared" si="23"/>
        <v>0</v>
      </c>
      <c r="AA54" s="246">
        <f t="shared" si="23"/>
        <v>0</v>
      </c>
      <c r="AB54" s="47">
        <f t="shared" si="23"/>
        <v>58450000</v>
      </c>
      <c r="AC54" s="47">
        <f t="shared" si="18"/>
        <v>1860130.0000000002</v>
      </c>
      <c r="AD54" s="50">
        <f aca="true" t="shared" si="24" ref="AD54:AJ54">AD27+AD17</f>
        <v>0</v>
      </c>
      <c r="AE54" s="47">
        <f t="shared" si="24"/>
        <v>60310130</v>
      </c>
      <c r="AF54" s="246">
        <f t="shared" si="24"/>
        <v>8972014</v>
      </c>
      <c r="AG54" s="246">
        <f t="shared" si="24"/>
        <v>0</v>
      </c>
      <c r="AH54" s="250">
        <f t="shared" si="24"/>
        <v>0</v>
      </c>
      <c r="AI54" s="246">
        <f t="shared" si="24"/>
        <v>8972014</v>
      </c>
      <c r="AJ54" s="47">
        <f t="shared" si="24"/>
        <v>67422014</v>
      </c>
      <c r="AK54" s="47">
        <f t="shared" si="19"/>
        <v>1860130.0000000002</v>
      </c>
      <c r="AL54" s="50">
        <f aca="true" t="shared" si="25" ref="AL54:AR54">AL27+AL17</f>
        <v>0</v>
      </c>
      <c r="AM54" s="47">
        <f t="shared" si="25"/>
        <v>69282144</v>
      </c>
      <c r="AN54" s="246">
        <f t="shared" si="25"/>
        <v>0</v>
      </c>
      <c r="AO54" s="246">
        <f t="shared" si="25"/>
        <v>0</v>
      </c>
      <c r="AP54" s="250">
        <f t="shared" si="25"/>
        <v>0</v>
      </c>
      <c r="AQ54" s="246">
        <f t="shared" si="25"/>
        <v>0</v>
      </c>
      <c r="AR54" s="47">
        <f t="shared" si="25"/>
        <v>67422014</v>
      </c>
      <c r="AS54" s="47">
        <f t="shared" si="20"/>
        <v>1860130.0000000002</v>
      </c>
      <c r="AT54" s="50">
        <f>AT27+AT17</f>
        <v>0</v>
      </c>
      <c r="AU54" s="47">
        <f>AU27+AU17</f>
        <v>69282144</v>
      </c>
    </row>
    <row r="55" spans="2:47" s="10" customFormat="1" ht="20.25" customHeight="1">
      <c r="B55" s="264">
        <v>40000000</v>
      </c>
      <c r="C55" s="16" t="s">
        <v>541</v>
      </c>
      <c r="D55" s="47">
        <f>D56</f>
        <v>256151395</v>
      </c>
      <c r="E55" s="47">
        <f>E66</f>
        <v>0</v>
      </c>
      <c r="F55" s="50">
        <f>F66</f>
        <v>0</v>
      </c>
      <c r="G55" s="47">
        <f aca="true" t="shared" si="26" ref="G55:G64">D55+E55</f>
        <v>256151395</v>
      </c>
      <c r="H55" s="246">
        <f>H56</f>
        <v>799453</v>
      </c>
      <c r="I55" s="246">
        <f>I66</f>
        <v>99300</v>
      </c>
      <c r="J55" s="250">
        <f>J66</f>
        <v>0</v>
      </c>
      <c r="K55" s="246">
        <f aca="true" t="shared" si="27" ref="K55:K64">H55+I55</f>
        <v>898753</v>
      </c>
      <c r="L55" s="47">
        <f>L56</f>
        <v>256950848</v>
      </c>
      <c r="M55" s="47">
        <f t="shared" si="11"/>
        <v>99300</v>
      </c>
      <c r="N55" s="50">
        <f>N66</f>
        <v>99300</v>
      </c>
      <c r="O55" s="47">
        <f aca="true" t="shared" si="28" ref="O55:O64">L55+M55</f>
        <v>257050148</v>
      </c>
      <c r="P55" s="246">
        <f>P56</f>
        <v>1904324</v>
      </c>
      <c r="Q55" s="246">
        <f>Q66</f>
        <v>18000</v>
      </c>
      <c r="R55" s="250">
        <f>R66</f>
        <v>18000</v>
      </c>
      <c r="S55" s="246">
        <f aca="true" t="shared" si="29" ref="S55:S64">P55+Q55</f>
        <v>1922324</v>
      </c>
      <c r="T55" s="47">
        <f>T56</f>
        <v>258855172</v>
      </c>
      <c r="U55" s="47">
        <f t="shared" si="17"/>
        <v>117300</v>
      </c>
      <c r="V55" s="50">
        <f>V66</f>
        <v>117300</v>
      </c>
      <c r="W55" s="47">
        <f>T55+U55</f>
        <v>258972472</v>
      </c>
      <c r="X55" s="246">
        <f>X56</f>
        <v>934812</v>
      </c>
      <c r="Y55" s="246">
        <f>Y66</f>
        <v>405842</v>
      </c>
      <c r="Z55" s="250">
        <f>Z66</f>
        <v>405842</v>
      </c>
      <c r="AA55" s="246">
        <f aca="true" t="shared" si="30" ref="AA55:AA64">X55+Y55</f>
        <v>1340654</v>
      </c>
      <c r="AB55" s="47">
        <f>AB56</f>
        <v>259789984</v>
      </c>
      <c r="AC55" s="47">
        <f t="shared" si="18"/>
        <v>523142</v>
      </c>
      <c r="AD55" s="50">
        <f>AD66</f>
        <v>523142</v>
      </c>
      <c r="AE55" s="47">
        <f aca="true" t="shared" si="31" ref="AE55:AE65">AB55+AC55</f>
        <v>260313126</v>
      </c>
      <c r="AF55" s="246">
        <f>AF56</f>
        <v>714721.84</v>
      </c>
      <c r="AG55" s="246">
        <f>AG66</f>
        <v>188754</v>
      </c>
      <c r="AH55" s="250">
        <f>AH66</f>
        <v>188754</v>
      </c>
      <c r="AI55" s="246">
        <f aca="true" t="shared" si="32" ref="AI55:AI64">AF55+AG55</f>
        <v>903475.84</v>
      </c>
      <c r="AJ55" s="47">
        <f>AJ56</f>
        <v>260504705.84</v>
      </c>
      <c r="AK55" s="47">
        <f t="shared" si="19"/>
        <v>711896</v>
      </c>
      <c r="AL55" s="50">
        <f>AL66</f>
        <v>711896</v>
      </c>
      <c r="AM55" s="47">
        <f aca="true" t="shared" si="33" ref="AM55:AM65">AJ55+AK55</f>
        <v>261216601.84</v>
      </c>
      <c r="AN55" s="246">
        <f>AN56</f>
        <v>3650851</v>
      </c>
      <c r="AO55" s="246">
        <f>AO66</f>
        <v>77225</v>
      </c>
      <c r="AP55" s="250">
        <f>AP66</f>
        <v>77225</v>
      </c>
      <c r="AQ55" s="246">
        <f aca="true" t="shared" si="34" ref="AQ55:AQ61">AN55+AO55</f>
        <v>3728076</v>
      </c>
      <c r="AR55" s="47">
        <f>AR56</f>
        <v>264155556.84</v>
      </c>
      <c r="AS55" s="47">
        <f t="shared" si="20"/>
        <v>789121</v>
      </c>
      <c r="AT55" s="50">
        <f>AT66</f>
        <v>789121</v>
      </c>
      <c r="AU55" s="47">
        <f aca="true" t="shared" si="35" ref="AU55:AU65">AR55+AS55</f>
        <v>264944677.84</v>
      </c>
    </row>
    <row r="56" spans="2:47" s="10" customFormat="1" ht="18" customHeight="1">
      <c r="B56" s="265">
        <v>41000000</v>
      </c>
      <c r="C56" s="23" t="s">
        <v>577</v>
      </c>
      <c r="D56" s="47">
        <f>D57+D59+D63+D66</f>
        <v>256151395</v>
      </c>
      <c r="E56" s="47">
        <f>E57+E59+E63+E66</f>
        <v>0</v>
      </c>
      <c r="F56" s="47">
        <f>F57+F59+F63+F66</f>
        <v>0</v>
      </c>
      <c r="G56" s="47">
        <f t="shared" si="26"/>
        <v>256151395</v>
      </c>
      <c r="H56" s="246">
        <f>H57+H59+H63+H66</f>
        <v>799453</v>
      </c>
      <c r="I56" s="246">
        <f>I57+I59+I63+I66</f>
        <v>99300</v>
      </c>
      <c r="J56" s="246">
        <f>J57+J59+J63+J66</f>
        <v>0</v>
      </c>
      <c r="K56" s="246">
        <f t="shared" si="27"/>
        <v>898753</v>
      </c>
      <c r="L56" s="47">
        <f>L57+L59+L63+L66</f>
        <v>256950848</v>
      </c>
      <c r="M56" s="47">
        <f t="shared" si="11"/>
        <v>99300</v>
      </c>
      <c r="N56" s="47">
        <f>N57+N59+N63+N66</f>
        <v>99300</v>
      </c>
      <c r="O56" s="47">
        <f t="shared" si="28"/>
        <v>257050148</v>
      </c>
      <c r="P56" s="246">
        <f>P57+P59+P63+P66</f>
        <v>1904324</v>
      </c>
      <c r="Q56" s="246">
        <f>Q57+Q59+Q63+Q66</f>
        <v>18000</v>
      </c>
      <c r="R56" s="246">
        <f>R57+R59+R63+R66</f>
        <v>18000</v>
      </c>
      <c r="S56" s="246">
        <f t="shared" si="29"/>
        <v>1922324</v>
      </c>
      <c r="T56" s="47">
        <f>T57+T59+T63+T66</f>
        <v>258855172</v>
      </c>
      <c r="U56" s="47">
        <f t="shared" si="17"/>
        <v>117300</v>
      </c>
      <c r="V56" s="47">
        <f>V57+V59+V63+V66</f>
        <v>117300</v>
      </c>
      <c r="W56" s="47">
        <f>T56+U56</f>
        <v>258972472</v>
      </c>
      <c r="X56" s="246">
        <f>X57+X59+X63+X66</f>
        <v>934812</v>
      </c>
      <c r="Y56" s="246">
        <f>Y57+Y59+Y63+Y66</f>
        <v>405842</v>
      </c>
      <c r="Z56" s="246">
        <f>Z57+Z59+Z63+Z66</f>
        <v>405842</v>
      </c>
      <c r="AA56" s="246">
        <f t="shared" si="30"/>
        <v>1340654</v>
      </c>
      <c r="AB56" s="47">
        <f>AB57+AB59+AB63+AB66</f>
        <v>259789984</v>
      </c>
      <c r="AC56" s="47">
        <f t="shared" si="18"/>
        <v>523142</v>
      </c>
      <c r="AD56" s="47">
        <f>AD57+AD59+AD63+AD66</f>
        <v>523142</v>
      </c>
      <c r="AE56" s="47">
        <f t="shared" si="31"/>
        <v>260313126</v>
      </c>
      <c r="AF56" s="246">
        <f>AF57+AF59+AF63+AF66</f>
        <v>714721.84</v>
      </c>
      <c r="AG56" s="246">
        <f>AG57+AG59+AG63+AG66</f>
        <v>188754</v>
      </c>
      <c r="AH56" s="246">
        <f>AH57+AH59+AH63+AH66</f>
        <v>188754</v>
      </c>
      <c r="AI56" s="246">
        <f t="shared" si="32"/>
        <v>903475.84</v>
      </c>
      <c r="AJ56" s="47">
        <f>AJ57+AJ59+AJ63+AJ66</f>
        <v>260504705.84</v>
      </c>
      <c r="AK56" s="47">
        <f t="shared" si="19"/>
        <v>711896</v>
      </c>
      <c r="AL56" s="47">
        <f>AL57+AL59+AL63+AL66</f>
        <v>711896</v>
      </c>
      <c r="AM56" s="47">
        <f t="shared" si="33"/>
        <v>261216601.84</v>
      </c>
      <c r="AN56" s="246">
        <f>AN57+AN59+AN63+AN66</f>
        <v>3650851</v>
      </c>
      <c r="AO56" s="246">
        <f>AO57+AO59+AO63+AO66</f>
        <v>77225</v>
      </c>
      <c r="AP56" s="246">
        <f>AP57+AP59+AP63+AP66</f>
        <v>77225</v>
      </c>
      <c r="AQ56" s="246">
        <f t="shared" si="34"/>
        <v>3728076</v>
      </c>
      <c r="AR56" s="47">
        <f>AR57+AR59+AR63+AR66</f>
        <v>264155556.84</v>
      </c>
      <c r="AS56" s="47">
        <f t="shared" si="20"/>
        <v>789121</v>
      </c>
      <c r="AT56" s="47">
        <f>AT57+AT59+AT63+AT66</f>
        <v>789121</v>
      </c>
      <c r="AU56" s="47">
        <f t="shared" si="35"/>
        <v>264944677.84</v>
      </c>
    </row>
    <row r="57" spans="2:47" s="10" customFormat="1" ht="18" customHeight="1">
      <c r="B57" s="266" t="s">
        <v>655</v>
      </c>
      <c r="C57" s="23" t="s">
        <v>654</v>
      </c>
      <c r="D57" s="47">
        <f>D58</f>
        <v>22863300</v>
      </c>
      <c r="E57" s="56"/>
      <c r="F57" s="50"/>
      <c r="G57" s="47">
        <f t="shared" si="26"/>
        <v>22863300</v>
      </c>
      <c r="H57" s="246">
        <f>H58</f>
        <v>0</v>
      </c>
      <c r="I57" s="249"/>
      <c r="J57" s="250"/>
      <c r="K57" s="246">
        <f t="shared" si="27"/>
        <v>0</v>
      </c>
      <c r="L57" s="47">
        <f>L58</f>
        <v>22863300</v>
      </c>
      <c r="M57" s="47">
        <f t="shared" si="11"/>
        <v>0</v>
      </c>
      <c r="N57" s="50"/>
      <c r="O57" s="47">
        <f t="shared" si="28"/>
        <v>22863300</v>
      </c>
      <c r="P57" s="246">
        <f>P58</f>
        <v>0</v>
      </c>
      <c r="Q57" s="249"/>
      <c r="R57" s="250"/>
      <c r="S57" s="246">
        <f t="shared" si="29"/>
        <v>0</v>
      </c>
      <c r="T57" s="47">
        <f>T58</f>
        <v>22863300</v>
      </c>
      <c r="U57" s="47">
        <f t="shared" si="17"/>
        <v>0</v>
      </c>
      <c r="V57" s="50"/>
      <c r="W57" s="47">
        <f>T57+U57</f>
        <v>22863300</v>
      </c>
      <c r="X57" s="246">
        <f>X58</f>
        <v>0</v>
      </c>
      <c r="Y57" s="249"/>
      <c r="Z57" s="250"/>
      <c r="AA57" s="246">
        <f t="shared" si="30"/>
        <v>0</v>
      </c>
      <c r="AB57" s="47">
        <f>AB58</f>
        <v>22863300</v>
      </c>
      <c r="AC57" s="47">
        <f t="shared" si="18"/>
        <v>0</v>
      </c>
      <c r="AD57" s="50"/>
      <c r="AE57" s="47">
        <f t="shared" si="31"/>
        <v>22863300</v>
      </c>
      <c r="AF57" s="246">
        <f>AF58</f>
        <v>0</v>
      </c>
      <c r="AG57" s="249"/>
      <c r="AH57" s="250"/>
      <c r="AI57" s="246">
        <f t="shared" si="32"/>
        <v>0</v>
      </c>
      <c r="AJ57" s="47">
        <f>AJ58</f>
        <v>22863300</v>
      </c>
      <c r="AK57" s="47">
        <f t="shared" si="19"/>
        <v>0</v>
      </c>
      <c r="AL57" s="50"/>
      <c r="AM57" s="47">
        <f t="shared" si="33"/>
        <v>22863300</v>
      </c>
      <c r="AN57" s="246">
        <f>AN58</f>
        <v>0</v>
      </c>
      <c r="AO57" s="249"/>
      <c r="AP57" s="250"/>
      <c r="AQ57" s="246">
        <f t="shared" si="34"/>
        <v>0</v>
      </c>
      <c r="AR57" s="47">
        <f>AR58</f>
        <v>22863300</v>
      </c>
      <c r="AS57" s="47">
        <f t="shared" si="20"/>
        <v>0</v>
      </c>
      <c r="AT57" s="50"/>
      <c r="AU57" s="47">
        <f t="shared" si="35"/>
        <v>22863300</v>
      </c>
    </row>
    <row r="58" spans="2:47" s="10" customFormat="1" ht="15" customHeight="1">
      <c r="B58" s="263">
        <v>41020100</v>
      </c>
      <c r="C58" s="17" t="s">
        <v>558</v>
      </c>
      <c r="D58" s="51">
        <v>22863300</v>
      </c>
      <c r="E58" s="56"/>
      <c r="F58" s="50"/>
      <c r="G58" s="49">
        <f t="shared" si="26"/>
        <v>22863300</v>
      </c>
      <c r="H58" s="251"/>
      <c r="I58" s="249"/>
      <c r="J58" s="250"/>
      <c r="K58" s="248">
        <f t="shared" si="27"/>
        <v>0</v>
      </c>
      <c r="L58" s="51">
        <v>22863300</v>
      </c>
      <c r="M58" s="47">
        <f t="shared" si="11"/>
        <v>0</v>
      </c>
      <c r="N58" s="50"/>
      <c r="O58" s="49">
        <f t="shared" si="28"/>
        <v>22863300</v>
      </c>
      <c r="P58" s="251"/>
      <c r="Q58" s="249"/>
      <c r="R58" s="250"/>
      <c r="S58" s="248">
        <f t="shared" si="29"/>
        <v>0</v>
      </c>
      <c r="T58" s="49">
        <f>P58+L58</f>
        <v>22863300</v>
      </c>
      <c r="U58" s="47">
        <f t="shared" si="17"/>
        <v>0</v>
      </c>
      <c r="V58" s="50"/>
      <c r="W58" s="49">
        <f aca="true" t="shared" si="36" ref="W58:W65">T58+U58</f>
        <v>22863300</v>
      </c>
      <c r="X58" s="251"/>
      <c r="Y58" s="249"/>
      <c r="Z58" s="250"/>
      <c r="AA58" s="248">
        <f t="shared" si="30"/>
        <v>0</v>
      </c>
      <c r="AB58" s="49">
        <f>X58+T58</f>
        <v>22863300</v>
      </c>
      <c r="AC58" s="47">
        <f t="shared" si="18"/>
        <v>0</v>
      </c>
      <c r="AD58" s="50"/>
      <c r="AE58" s="49">
        <f t="shared" si="31"/>
        <v>22863300</v>
      </c>
      <c r="AF58" s="251"/>
      <c r="AG58" s="249"/>
      <c r="AH58" s="250"/>
      <c r="AI58" s="248">
        <f t="shared" si="32"/>
        <v>0</v>
      </c>
      <c r="AJ58" s="49">
        <f>AF58+AB58</f>
        <v>22863300</v>
      </c>
      <c r="AK58" s="47">
        <f t="shared" si="19"/>
        <v>0</v>
      </c>
      <c r="AL58" s="50"/>
      <c r="AM58" s="49">
        <f t="shared" si="33"/>
        <v>22863300</v>
      </c>
      <c r="AN58" s="251"/>
      <c r="AO58" s="249"/>
      <c r="AP58" s="250"/>
      <c r="AQ58" s="248">
        <f t="shared" si="34"/>
        <v>0</v>
      </c>
      <c r="AR58" s="49">
        <f>AN58+AJ58</f>
        <v>22863300</v>
      </c>
      <c r="AS58" s="47">
        <f t="shared" si="20"/>
        <v>0</v>
      </c>
      <c r="AT58" s="50"/>
      <c r="AU58" s="49">
        <f t="shared" si="35"/>
        <v>22863300</v>
      </c>
    </row>
    <row r="59" spans="2:47" s="10" customFormat="1" ht="20.25" customHeight="1">
      <c r="B59" s="266" t="s">
        <v>656</v>
      </c>
      <c r="C59" s="23" t="s">
        <v>657</v>
      </c>
      <c r="D59" s="60">
        <f>SUM(D60:D61)</f>
        <v>75212700</v>
      </c>
      <c r="E59" s="60">
        <f>SUM(E60:E61)</f>
        <v>0</v>
      </c>
      <c r="F59" s="60">
        <f>SUM(F60:F61)</f>
        <v>0</v>
      </c>
      <c r="G59" s="49">
        <f t="shared" si="26"/>
        <v>75212700</v>
      </c>
      <c r="H59" s="252">
        <f>SUM(H60:H61)</f>
        <v>0</v>
      </c>
      <c r="I59" s="252">
        <f>SUM(I60:I61)</f>
        <v>0</v>
      </c>
      <c r="J59" s="252">
        <f>SUM(J60:J61)</f>
        <v>0</v>
      </c>
      <c r="K59" s="248">
        <f t="shared" si="27"/>
        <v>0</v>
      </c>
      <c r="L59" s="60">
        <f>SUM(L60:L61)</f>
        <v>75212700</v>
      </c>
      <c r="M59" s="47">
        <f aca="true" t="shared" si="37" ref="M59:M79">I59+E59</f>
        <v>0</v>
      </c>
      <c r="N59" s="60">
        <f>SUM(N60:N61)</f>
        <v>0</v>
      </c>
      <c r="O59" s="49">
        <f t="shared" si="28"/>
        <v>75212700</v>
      </c>
      <c r="P59" s="252">
        <f>SUM(P60:P61)</f>
        <v>0</v>
      </c>
      <c r="Q59" s="252">
        <f>SUM(Q60:Q61)</f>
        <v>0</v>
      </c>
      <c r="R59" s="252">
        <f>SUM(R60:R61)</f>
        <v>0</v>
      </c>
      <c r="S59" s="248">
        <f t="shared" si="29"/>
        <v>0</v>
      </c>
      <c r="T59" s="60">
        <f>SUM(T60:T61)</f>
        <v>75212700</v>
      </c>
      <c r="U59" s="47">
        <f t="shared" si="17"/>
        <v>0</v>
      </c>
      <c r="V59" s="60">
        <f>SUM(V60:V61)</f>
        <v>0</v>
      </c>
      <c r="W59" s="47">
        <f>T59+U59</f>
        <v>75212700</v>
      </c>
      <c r="X59" s="252">
        <f>SUM(X60:X62)</f>
        <v>5654600</v>
      </c>
      <c r="Y59" s="252">
        <f>SUM(Y60:Y61)</f>
        <v>0</v>
      </c>
      <c r="Z59" s="252">
        <f>SUM(Z60:Z61)</f>
        <v>0</v>
      </c>
      <c r="AA59" s="248">
        <f t="shared" si="30"/>
        <v>5654600</v>
      </c>
      <c r="AB59" s="60">
        <f>SUM(AB60:AB62)</f>
        <v>80867300</v>
      </c>
      <c r="AC59" s="47">
        <f t="shared" si="18"/>
        <v>0</v>
      </c>
      <c r="AD59" s="60">
        <f>SUM(AD60:AD61)</f>
        <v>0</v>
      </c>
      <c r="AE59" s="47">
        <f>AB59+AC59</f>
        <v>80867300</v>
      </c>
      <c r="AF59" s="252">
        <f>SUM(AF60:AF61)</f>
        <v>0</v>
      </c>
      <c r="AG59" s="252">
        <f>SUM(AG60:AG61)</f>
        <v>0</v>
      </c>
      <c r="AH59" s="252">
        <f>SUM(AH60:AH61)</f>
        <v>0</v>
      </c>
      <c r="AI59" s="248">
        <f t="shared" si="32"/>
        <v>0</v>
      </c>
      <c r="AJ59" s="60">
        <f>SUM(AJ60:AJ62)</f>
        <v>80867300</v>
      </c>
      <c r="AK59" s="47">
        <f t="shared" si="19"/>
        <v>0</v>
      </c>
      <c r="AL59" s="60">
        <f>SUM(AL60:AL61)</f>
        <v>0</v>
      </c>
      <c r="AM59" s="47">
        <f t="shared" si="33"/>
        <v>80867300</v>
      </c>
      <c r="AN59" s="252">
        <f>SUM(AN60:AN61)</f>
        <v>2880600</v>
      </c>
      <c r="AO59" s="252">
        <f>SUM(AO60:AO61)</f>
        <v>0</v>
      </c>
      <c r="AP59" s="252">
        <f>SUM(AP60:AP61)</f>
        <v>0</v>
      </c>
      <c r="AQ59" s="248">
        <f t="shared" si="34"/>
        <v>2880600</v>
      </c>
      <c r="AR59" s="60">
        <f>SUM(AR60:AR62)</f>
        <v>83747900</v>
      </c>
      <c r="AS59" s="47">
        <f t="shared" si="20"/>
        <v>0</v>
      </c>
      <c r="AT59" s="60">
        <f>SUM(AT60:AT61)</f>
        <v>0</v>
      </c>
      <c r="AU59" s="47">
        <f t="shared" si="35"/>
        <v>83747900</v>
      </c>
    </row>
    <row r="60" spans="2:47" s="10" customFormat="1" ht="30" customHeight="1">
      <c r="B60" s="18">
        <v>41033900</v>
      </c>
      <c r="C60" s="161" t="s">
        <v>556</v>
      </c>
      <c r="D60" s="51">
        <v>43345200</v>
      </c>
      <c r="E60" s="56"/>
      <c r="F60" s="50"/>
      <c r="G60" s="49">
        <f t="shared" si="26"/>
        <v>43345200</v>
      </c>
      <c r="H60" s="251"/>
      <c r="I60" s="249"/>
      <c r="J60" s="250"/>
      <c r="K60" s="248">
        <f t="shared" si="27"/>
        <v>0</v>
      </c>
      <c r="L60" s="51">
        <v>43345200</v>
      </c>
      <c r="M60" s="47">
        <f t="shared" si="37"/>
        <v>0</v>
      </c>
      <c r="N60" s="50"/>
      <c r="O60" s="49">
        <f t="shared" si="28"/>
        <v>43345200</v>
      </c>
      <c r="P60" s="251"/>
      <c r="Q60" s="249"/>
      <c r="R60" s="250"/>
      <c r="S60" s="248">
        <f t="shared" si="29"/>
        <v>0</v>
      </c>
      <c r="T60" s="49">
        <f>P60+L60</f>
        <v>43345200</v>
      </c>
      <c r="U60" s="47">
        <f t="shared" si="17"/>
        <v>0</v>
      </c>
      <c r="V60" s="50"/>
      <c r="W60" s="49">
        <f t="shared" si="36"/>
        <v>43345200</v>
      </c>
      <c r="X60" s="251"/>
      <c r="Y60" s="249"/>
      <c r="Z60" s="250"/>
      <c r="AA60" s="248">
        <f t="shared" si="30"/>
        <v>0</v>
      </c>
      <c r="AB60" s="49">
        <f>X60+T60</f>
        <v>43345200</v>
      </c>
      <c r="AC60" s="47">
        <f t="shared" si="18"/>
        <v>0</v>
      </c>
      <c r="AD60" s="50"/>
      <c r="AE60" s="49">
        <f t="shared" si="31"/>
        <v>43345200</v>
      </c>
      <c r="AF60" s="251"/>
      <c r="AG60" s="249"/>
      <c r="AH60" s="250"/>
      <c r="AI60" s="248">
        <f t="shared" si="32"/>
        <v>0</v>
      </c>
      <c r="AJ60" s="49">
        <f>AF60+AB60</f>
        <v>43345200</v>
      </c>
      <c r="AK60" s="47">
        <f t="shared" si="19"/>
        <v>0</v>
      </c>
      <c r="AL60" s="50"/>
      <c r="AM60" s="49">
        <f t="shared" si="33"/>
        <v>43345200</v>
      </c>
      <c r="AN60" s="251"/>
      <c r="AO60" s="249"/>
      <c r="AP60" s="250"/>
      <c r="AQ60" s="248">
        <f t="shared" si="34"/>
        <v>0</v>
      </c>
      <c r="AR60" s="49">
        <f>AN60+AJ60</f>
        <v>43345200</v>
      </c>
      <c r="AS60" s="47">
        <f t="shared" si="20"/>
        <v>0</v>
      </c>
      <c r="AT60" s="50"/>
      <c r="AU60" s="49">
        <f t="shared" si="35"/>
        <v>43345200</v>
      </c>
    </row>
    <row r="61" spans="2:47" s="10" customFormat="1" ht="32.25" customHeight="1">
      <c r="B61" s="18">
        <v>41034200</v>
      </c>
      <c r="C61" s="161" t="s">
        <v>557</v>
      </c>
      <c r="D61" s="51">
        <v>31867500</v>
      </c>
      <c r="E61" s="56"/>
      <c r="F61" s="50"/>
      <c r="G61" s="49">
        <f t="shared" si="26"/>
        <v>31867500</v>
      </c>
      <c r="H61" s="251"/>
      <c r="I61" s="249"/>
      <c r="J61" s="250"/>
      <c r="K61" s="248">
        <f t="shared" si="27"/>
        <v>0</v>
      </c>
      <c r="L61" s="51">
        <v>31867500</v>
      </c>
      <c r="M61" s="47">
        <f t="shared" si="37"/>
        <v>0</v>
      </c>
      <c r="N61" s="50"/>
      <c r="O61" s="49">
        <f t="shared" si="28"/>
        <v>31867500</v>
      </c>
      <c r="P61" s="251"/>
      <c r="Q61" s="249"/>
      <c r="R61" s="250"/>
      <c r="S61" s="248">
        <f t="shared" si="29"/>
        <v>0</v>
      </c>
      <c r="T61" s="49">
        <f>P61+L61</f>
        <v>31867500</v>
      </c>
      <c r="U61" s="47">
        <f t="shared" si="17"/>
        <v>0</v>
      </c>
      <c r="V61" s="50"/>
      <c r="W61" s="49">
        <f t="shared" si="36"/>
        <v>31867500</v>
      </c>
      <c r="X61" s="253">
        <v>2880600</v>
      </c>
      <c r="Y61" s="249"/>
      <c r="Z61" s="250"/>
      <c r="AA61" s="248">
        <f t="shared" si="30"/>
        <v>2880600</v>
      </c>
      <c r="AB61" s="49">
        <f>X61+T61</f>
        <v>34748100</v>
      </c>
      <c r="AC61" s="47">
        <f t="shared" si="18"/>
        <v>0</v>
      </c>
      <c r="AD61" s="50"/>
      <c r="AE61" s="49">
        <f t="shared" si="31"/>
        <v>34748100</v>
      </c>
      <c r="AF61" s="253"/>
      <c r="AG61" s="249"/>
      <c r="AH61" s="250"/>
      <c r="AI61" s="248">
        <f t="shared" si="32"/>
        <v>0</v>
      </c>
      <c r="AJ61" s="49">
        <f>AF61+AB61</f>
        <v>34748100</v>
      </c>
      <c r="AK61" s="47">
        <f t="shared" si="19"/>
        <v>0</v>
      </c>
      <c r="AL61" s="50"/>
      <c r="AM61" s="49">
        <f t="shared" si="33"/>
        <v>34748100</v>
      </c>
      <c r="AN61" s="248">
        <v>2880600</v>
      </c>
      <c r="AO61" s="249"/>
      <c r="AP61" s="250"/>
      <c r="AQ61" s="248">
        <f t="shared" si="34"/>
        <v>2880600</v>
      </c>
      <c r="AR61" s="49">
        <f>AN61+AJ61</f>
        <v>37628700</v>
      </c>
      <c r="AS61" s="47">
        <f t="shared" si="20"/>
        <v>0</v>
      </c>
      <c r="AT61" s="50"/>
      <c r="AU61" s="49">
        <f t="shared" si="35"/>
        <v>37628700</v>
      </c>
    </row>
    <row r="62" spans="2:47" s="10" customFormat="1" ht="48.75" customHeight="1">
      <c r="B62" s="259">
        <v>41034500</v>
      </c>
      <c r="C62" s="267" t="s">
        <v>618</v>
      </c>
      <c r="D62" s="51"/>
      <c r="E62" s="56"/>
      <c r="F62" s="50"/>
      <c r="G62" s="49"/>
      <c r="H62" s="251"/>
      <c r="I62" s="249"/>
      <c r="J62" s="250"/>
      <c r="K62" s="248"/>
      <c r="L62" s="51"/>
      <c r="M62" s="47"/>
      <c r="N62" s="50"/>
      <c r="O62" s="49"/>
      <c r="P62" s="251"/>
      <c r="Q62" s="249"/>
      <c r="R62" s="250"/>
      <c r="S62" s="248"/>
      <c r="T62" s="49"/>
      <c r="U62" s="47"/>
      <c r="V62" s="50"/>
      <c r="W62" s="49"/>
      <c r="X62" s="253">
        <v>2774000</v>
      </c>
      <c r="Y62" s="249"/>
      <c r="Z62" s="250"/>
      <c r="AA62" s="248"/>
      <c r="AB62" s="49">
        <v>2774000</v>
      </c>
      <c r="AC62" s="47"/>
      <c r="AD62" s="50"/>
      <c r="AE62" s="49">
        <f t="shared" si="31"/>
        <v>2774000</v>
      </c>
      <c r="AF62" s="253"/>
      <c r="AG62" s="249"/>
      <c r="AH62" s="250"/>
      <c r="AI62" s="248"/>
      <c r="AJ62" s="49">
        <f>AF62+AB62</f>
        <v>2774000</v>
      </c>
      <c r="AK62" s="47"/>
      <c r="AL62" s="50"/>
      <c r="AM62" s="49">
        <f t="shared" si="33"/>
        <v>2774000</v>
      </c>
      <c r="AN62" s="253"/>
      <c r="AO62" s="249"/>
      <c r="AP62" s="250"/>
      <c r="AQ62" s="248"/>
      <c r="AR62" s="49">
        <f>AN62+AJ62</f>
        <v>2774000</v>
      </c>
      <c r="AS62" s="47"/>
      <c r="AT62" s="50"/>
      <c r="AU62" s="49">
        <f t="shared" si="35"/>
        <v>2774000</v>
      </c>
    </row>
    <row r="63" spans="2:47" s="10" customFormat="1" ht="18" customHeight="1">
      <c r="B63" s="266" t="s">
        <v>652</v>
      </c>
      <c r="C63" s="23" t="s">
        <v>651</v>
      </c>
      <c r="D63" s="60">
        <f>SUM(D64:D65)</f>
        <v>15138532</v>
      </c>
      <c r="E63" s="60">
        <f>SUM(E64:E65)</f>
        <v>0</v>
      </c>
      <c r="F63" s="60">
        <f>SUM(F64:F65)</f>
        <v>0</v>
      </c>
      <c r="G63" s="49">
        <f t="shared" si="26"/>
        <v>15138532</v>
      </c>
      <c r="H63" s="252">
        <f>SUM(H64:H65)</f>
        <v>0</v>
      </c>
      <c r="I63" s="252">
        <f>SUM(I64:I65)</f>
        <v>0</v>
      </c>
      <c r="J63" s="252">
        <f>SUM(J64:J65)</f>
        <v>0</v>
      </c>
      <c r="K63" s="248">
        <f t="shared" si="27"/>
        <v>0</v>
      </c>
      <c r="L63" s="60">
        <f>SUM(L64:L65)</f>
        <v>15138532</v>
      </c>
      <c r="M63" s="47">
        <f t="shared" si="37"/>
        <v>0</v>
      </c>
      <c r="N63" s="60">
        <f>SUM(N64:N65)</f>
        <v>0</v>
      </c>
      <c r="O63" s="49">
        <f t="shared" si="28"/>
        <v>15138532</v>
      </c>
      <c r="P63" s="252">
        <f>SUM(P64:P65)</f>
        <v>431555</v>
      </c>
      <c r="Q63" s="252">
        <f>SUM(Q64:Q65)</f>
        <v>0</v>
      </c>
      <c r="R63" s="252">
        <f>SUM(R64:R65)</f>
        <v>0</v>
      </c>
      <c r="S63" s="248">
        <f t="shared" si="29"/>
        <v>431555</v>
      </c>
      <c r="T63" s="60">
        <f>SUM(T64:T65)</f>
        <v>15570087</v>
      </c>
      <c r="U63" s="47">
        <f t="shared" si="17"/>
        <v>0</v>
      </c>
      <c r="V63" s="60">
        <f>SUM(V64:V65)</f>
        <v>0</v>
      </c>
      <c r="W63" s="47">
        <f t="shared" si="36"/>
        <v>15570087</v>
      </c>
      <c r="X63" s="252">
        <f>SUM(X64:X65)</f>
        <v>514229</v>
      </c>
      <c r="Y63" s="252">
        <f>SUM(Y64:Y65)</f>
        <v>0</v>
      </c>
      <c r="Z63" s="252">
        <f>SUM(Z64:Z65)</f>
        <v>0</v>
      </c>
      <c r="AA63" s="248">
        <f t="shared" si="30"/>
        <v>514229</v>
      </c>
      <c r="AB63" s="60">
        <f>SUM(AB64:AB65)</f>
        <v>16084316</v>
      </c>
      <c r="AC63" s="47">
        <f t="shared" si="18"/>
        <v>0</v>
      </c>
      <c r="AD63" s="60">
        <f>SUM(AD64:AD65)</f>
        <v>0</v>
      </c>
      <c r="AE63" s="47">
        <f t="shared" si="31"/>
        <v>16084316</v>
      </c>
      <c r="AF63" s="252">
        <f>SUM(AF64:AF65)</f>
        <v>0</v>
      </c>
      <c r="AG63" s="252">
        <f>SUM(AG64:AG65)</f>
        <v>0</v>
      </c>
      <c r="AH63" s="252">
        <f>SUM(AH64:AH65)</f>
        <v>0</v>
      </c>
      <c r="AI63" s="248">
        <f t="shared" si="32"/>
        <v>0</v>
      </c>
      <c r="AJ63" s="60">
        <f>SUM(AJ64:AJ65)</f>
        <v>16084316</v>
      </c>
      <c r="AK63" s="47">
        <f t="shared" si="19"/>
        <v>0</v>
      </c>
      <c r="AL63" s="60">
        <f>SUM(AL64:AL65)</f>
        <v>0</v>
      </c>
      <c r="AM63" s="47">
        <f t="shared" si="33"/>
        <v>16084316</v>
      </c>
      <c r="AN63" s="252">
        <f>SUM(AN64:AN65)</f>
        <v>0</v>
      </c>
      <c r="AO63" s="252">
        <f>SUM(AO64:AO65)</f>
        <v>0</v>
      </c>
      <c r="AP63" s="252">
        <f>SUM(AP64:AP65)</f>
        <v>0</v>
      </c>
      <c r="AQ63" s="248">
        <f>AN63+AO63</f>
        <v>0</v>
      </c>
      <c r="AR63" s="60">
        <f>SUM(AR64:AR65)</f>
        <v>16084316</v>
      </c>
      <c r="AS63" s="47">
        <f aca="true" t="shared" si="38" ref="AS63:AS70">AO63+AK63</f>
        <v>0</v>
      </c>
      <c r="AT63" s="60">
        <f>SUM(AT64:AT65)</f>
        <v>0</v>
      </c>
      <c r="AU63" s="47">
        <f t="shared" si="35"/>
        <v>16084316</v>
      </c>
    </row>
    <row r="64" spans="2:47" s="10" customFormat="1" ht="66.75" customHeight="1">
      <c r="B64" s="259">
        <v>41040200</v>
      </c>
      <c r="C64" s="161" t="s">
        <v>646</v>
      </c>
      <c r="D64" s="49">
        <v>12883400</v>
      </c>
      <c r="E64" s="56"/>
      <c r="F64" s="50"/>
      <c r="G64" s="49">
        <f t="shared" si="26"/>
        <v>12883400</v>
      </c>
      <c r="H64" s="248"/>
      <c r="I64" s="249"/>
      <c r="J64" s="250"/>
      <c r="K64" s="248">
        <f t="shared" si="27"/>
        <v>0</v>
      </c>
      <c r="L64" s="49">
        <v>12883400</v>
      </c>
      <c r="M64" s="47">
        <f t="shared" si="37"/>
        <v>0</v>
      </c>
      <c r="N64" s="50"/>
      <c r="O64" s="49">
        <f t="shared" si="28"/>
        <v>12883400</v>
      </c>
      <c r="P64" s="248"/>
      <c r="Q64" s="249"/>
      <c r="R64" s="250"/>
      <c r="S64" s="248">
        <f t="shared" si="29"/>
        <v>0</v>
      </c>
      <c r="T64" s="49">
        <f>P64+L64</f>
        <v>12883400</v>
      </c>
      <c r="U64" s="47">
        <f t="shared" si="17"/>
        <v>0</v>
      </c>
      <c r="V64" s="50"/>
      <c r="W64" s="49">
        <f t="shared" si="36"/>
        <v>12883400</v>
      </c>
      <c r="X64" s="248"/>
      <c r="Y64" s="249"/>
      <c r="Z64" s="250"/>
      <c r="AA64" s="248">
        <f t="shared" si="30"/>
        <v>0</v>
      </c>
      <c r="AB64" s="49">
        <f>X64+T64</f>
        <v>12883400</v>
      </c>
      <c r="AC64" s="47">
        <f t="shared" si="18"/>
        <v>0</v>
      </c>
      <c r="AD64" s="50"/>
      <c r="AE64" s="49">
        <f t="shared" si="31"/>
        <v>12883400</v>
      </c>
      <c r="AF64" s="248"/>
      <c r="AG64" s="249"/>
      <c r="AH64" s="250"/>
      <c r="AI64" s="248">
        <f t="shared" si="32"/>
        <v>0</v>
      </c>
      <c r="AJ64" s="49">
        <f>AF64+AB64</f>
        <v>12883400</v>
      </c>
      <c r="AK64" s="47">
        <f t="shared" si="19"/>
        <v>0</v>
      </c>
      <c r="AL64" s="50"/>
      <c r="AM64" s="49">
        <f t="shared" si="33"/>
        <v>12883400</v>
      </c>
      <c r="AN64" s="248"/>
      <c r="AO64" s="249"/>
      <c r="AP64" s="250"/>
      <c r="AQ64" s="248">
        <f>AN64+AO64</f>
        <v>0</v>
      </c>
      <c r="AR64" s="49">
        <f>AN64+AJ64</f>
        <v>12883400</v>
      </c>
      <c r="AS64" s="47">
        <f t="shared" si="38"/>
        <v>0</v>
      </c>
      <c r="AT64" s="50"/>
      <c r="AU64" s="49">
        <f t="shared" si="35"/>
        <v>12883400</v>
      </c>
    </row>
    <row r="65" spans="2:47" s="10" customFormat="1" ht="18.75" customHeight="1">
      <c r="B65" s="265">
        <v>41040400</v>
      </c>
      <c r="C65" s="17" t="s">
        <v>653</v>
      </c>
      <c r="D65" s="51">
        <v>2255132</v>
      </c>
      <c r="E65" s="56"/>
      <c r="F65" s="50"/>
      <c r="G65" s="49"/>
      <c r="H65" s="251"/>
      <c r="I65" s="249"/>
      <c r="J65" s="250"/>
      <c r="K65" s="248"/>
      <c r="L65" s="51">
        <v>2255132</v>
      </c>
      <c r="M65" s="47">
        <f t="shared" si="37"/>
        <v>0</v>
      </c>
      <c r="N65" s="50"/>
      <c r="O65" s="49"/>
      <c r="P65" s="251">
        <v>431555</v>
      </c>
      <c r="Q65" s="249"/>
      <c r="R65" s="250"/>
      <c r="S65" s="248"/>
      <c r="T65" s="49">
        <f>P65+L65</f>
        <v>2686687</v>
      </c>
      <c r="U65" s="47">
        <f t="shared" si="17"/>
        <v>0</v>
      </c>
      <c r="V65" s="50"/>
      <c r="W65" s="49">
        <f t="shared" si="36"/>
        <v>2686687</v>
      </c>
      <c r="X65" s="253">
        <v>514229</v>
      </c>
      <c r="Y65" s="249"/>
      <c r="Z65" s="250"/>
      <c r="AA65" s="248"/>
      <c r="AB65" s="49">
        <f>X65+T65</f>
        <v>3200916</v>
      </c>
      <c r="AC65" s="47">
        <f t="shared" si="18"/>
        <v>0</v>
      </c>
      <c r="AD65" s="50"/>
      <c r="AE65" s="49">
        <f t="shared" si="31"/>
        <v>3200916</v>
      </c>
      <c r="AF65" s="253"/>
      <c r="AG65" s="249"/>
      <c r="AH65" s="250"/>
      <c r="AI65" s="248"/>
      <c r="AJ65" s="49">
        <f>AF65+AB65</f>
        <v>3200916</v>
      </c>
      <c r="AK65" s="47">
        <f t="shared" si="19"/>
        <v>0</v>
      </c>
      <c r="AL65" s="50"/>
      <c r="AM65" s="49">
        <f t="shared" si="33"/>
        <v>3200916</v>
      </c>
      <c r="AN65" s="253"/>
      <c r="AO65" s="249"/>
      <c r="AP65" s="250"/>
      <c r="AQ65" s="248"/>
      <c r="AR65" s="49">
        <f>AN65+AJ65</f>
        <v>3200916</v>
      </c>
      <c r="AS65" s="47">
        <f t="shared" si="38"/>
        <v>0</v>
      </c>
      <c r="AT65" s="50"/>
      <c r="AU65" s="49">
        <f t="shared" si="35"/>
        <v>3200916</v>
      </c>
    </row>
    <row r="66" spans="2:47" s="10" customFormat="1" ht="28.5" customHeight="1">
      <c r="B66" s="266" t="s">
        <v>648</v>
      </c>
      <c r="C66" s="23" t="s">
        <v>649</v>
      </c>
      <c r="D66" s="47">
        <f>SUM(D67:D79)</f>
        <v>142936863</v>
      </c>
      <c r="E66" s="47">
        <f>SUM(E67:E79)</f>
        <v>0</v>
      </c>
      <c r="F66" s="47">
        <f>SUM(F67:F79)</f>
        <v>0</v>
      </c>
      <c r="G66" s="47">
        <f>SUM(G70:G79)</f>
        <v>66163376</v>
      </c>
      <c r="H66" s="246">
        <f>SUM(H67:H79)</f>
        <v>799453</v>
      </c>
      <c r="I66" s="246">
        <f>SUM(I67:I79)</f>
        <v>99300</v>
      </c>
      <c r="J66" s="246">
        <f>SUM(J67:J79)</f>
        <v>0</v>
      </c>
      <c r="K66" s="246">
        <f>SUM(K70:K79)</f>
        <v>898753</v>
      </c>
      <c r="L66" s="47">
        <f>SUM(L67:L79)</f>
        <v>143736316</v>
      </c>
      <c r="M66" s="47">
        <f t="shared" si="37"/>
        <v>99300</v>
      </c>
      <c r="N66" s="47">
        <f>SUM(N67:N79)</f>
        <v>99300</v>
      </c>
      <c r="O66" s="47">
        <f>SUM(O70:O79)</f>
        <v>67062129</v>
      </c>
      <c r="P66" s="246">
        <f>SUM(P67:P79)</f>
        <v>1472769</v>
      </c>
      <c r="Q66" s="246">
        <f>SUM(Q67:Q79)</f>
        <v>18000</v>
      </c>
      <c r="R66" s="246">
        <f>SUM(R67:R79)</f>
        <v>18000</v>
      </c>
      <c r="S66" s="246">
        <f>SUM(S70:S79)</f>
        <v>262285</v>
      </c>
      <c r="T66" s="47">
        <f>SUM(T67:T79)</f>
        <v>145209085</v>
      </c>
      <c r="U66" s="47">
        <f>Q66+M66</f>
        <v>117300</v>
      </c>
      <c r="V66" s="47">
        <f>SUM(V67:V79)</f>
        <v>117300</v>
      </c>
      <c r="W66" s="47">
        <f>SUM(W67:W79)</f>
        <v>145326385</v>
      </c>
      <c r="X66" s="246">
        <f>SUM(X67:X79)</f>
        <v>-5234017</v>
      </c>
      <c r="Y66" s="246">
        <f>SUM(Y67:Y79)</f>
        <v>405842</v>
      </c>
      <c r="Z66" s="246">
        <f>SUM(Z67:Z79)</f>
        <v>405842</v>
      </c>
      <c r="AA66" s="246">
        <f>SUM(AA70:AA79)</f>
        <v>362025</v>
      </c>
      <c r="AB66" s="47">
        <f>SUM(AB67:AB79)</f>
        <v>139975068</v>
      </c>
      <c r="AC66" s="47">
        <f t="shared" si="18"/>
        <v>523142</v>
      </c>
      <c r="AD66" s="47">
        <f>SUM(AD67:AD79)</f>
        <v>523142</v>
      </c>
      <c r="AE66" s="47">
        <f>SUM(AE67:AE79)</f>
        <v>140498210</v>
      </c>
      <c r="AF66" s="246">
        <f>SUM(AF67:AF79)</f>
        <v>714721.84</v>
      </c>
      <c r="AG66" s="246">
        <f>SUM(AG67:AG79)</f>
        <v>188754</v>
      </c>
      <c r="AH66" s="246">
        <f>SUM(AH67:AH79)</f>
        <v>188754</v>
      </c>
      <c r="AI66" s="246">
        <f>SUM(AI70:AI79)</f>
        <v>122003.83999999997</v>
      </c>
      <c r="AJ66" s="47">
        <f>SUM(AJ67:AJ79)</f>
        <v>140689789.84</v>
      </c>
      <c r="AK66" s="47">
        <f t="shared" si="19"/>
        <v>711896</v>
      </c>
      <c r="AL66" s="47">
        <f>SUM(AL67:AL79)</f>
        <v>711896</v>
      </c>
      <c r="AM66" s="47">
        <f>SUM(AM67:AM79)</f>
        <v>141401685.84</v>
      </c>
      <c r="AN66" s="246">
        <f>SUM(AN67:AN79)</f>
        <v>770251</v>
      </c>
      <c r="AO66" s="246">
        <f>SUM(AO67:AO79)</f>
        <v>77225</v>
      </c>
      <c r="AP66" s="246">
        <f>SUM(AP67:AP79)</f>
        <v>77225</v>
      </c>
      <c r="AQ66" s="246">
        <f>SUM(AQ70:AQ79)</f>
        <v>693696</v>
      </c>
      <c r="AR66" s="47">
        <f>SUM(AR67:AR79)</f>
        <v>141460040.84</v>
      </c>
      <c r="AS66" s="47">
        <f t="shared" si="38"/>
        <v>789121</v>
      </c>
      <c r="AT66" s="47">
        <f>SUM(AT67:AT79)</f>
        <v>789121</v>
      </c>
      <c r="AU66" s="47">
        <f>SUM(AU67:AU79)</f>
        <v>142249161.84</v>
      </c>
    </row>
    <row r="67" spans="2:47" s="10" customFormat="1" ht="123" customHeight="1">
      <c r="B67" s="259">
        <v>41050100</v>
      </c>
      <c r="C67" s="161" t="s">
        <v>658</v>
      </c>
      <c r="D67" s="49">
        <v>74075947</v>
      </c>
      <c r="E67" s="56"/>
      <c r="F67" s="50"/>
      <c r="G67" s="49">
        <f aca="true" t="shared" si="39" ref="G67:G79">D67+E67</f>
        <v>74075947</v>
      </c>
      <c r="H67" s="248"/>
      <c r="I67" s="249"/>
      <c r="J67" s="250"/>
      <c r="K67" s="248">
        <f aca="true" t="shared" si="40" ref="K67:K79">H67+I67</f>
        <v>0</v>
      </c>
      <c r="L67" s="49">
        <v>74075947</v>
      </c>
      <c r="M67" s="47">
        <f t="shared" si="37"/>
        <v>0</v>
      </c>
      <c r="N67" s="50"/>
      <c r="O67" s="49">
        <f aca="true" t="shared" si="41" ref="O67:O79">L67+M67</f>
        <v>74075947</v>
      </c>
      <c r="P67" s="248"/>
      <c r="Q67" s="249"/>
      <c r="R67" s="250"/>
      <c r="S67" s="248">
        <f aca="true" t="shared" si="42" ref="S67:S79">P67+Q67</f>
        <v>0</v>
      </c>
      <c r="T67" s="49">
        <f aca="true" t="shared" si="43" ref="T67:T79">P67+L67</f>
        <v>74075947</v>
      </c>
      <c r="U67" s="47">
        <f t="shared" si="17"/>
        <v>0</v>
      </c>
      <c r="V67" s="50"/>
      <c r="W67" s="49">
        <f aca="true" t="shared" si="44" ref="W67:W79">T67+U67</f>
        <v>74075947</v>
      </c>
      <c r="X67" s="248">
        <v>-5930159</v>
      </c>
      <c r="Y67" s="249"/>
      <c r="Z67" s="250"/>
      <c r="AA67" s="248">
        <f>X67+Y67</f>
        <v>-5930159</v>
      </c>
      <c r="AB67" s="49">
        <f aca="true" t="shared" si="45" ref="AB67:AB79">X67+T67</f>
        <v>68145788</v>
      </c>
      <c r="AC67" s="47">
        <f t="shared" si="18"/>
        <v>0</v>
      </c>
      <c r="AD67" s="50"/>
      <c r="AE67" s="49">
        <f aca="true" t="shared" si="46" ref="AE67:AE79">AB67+AC67</f>
        <v>68145788</v>
      </c>
      <c r="AF67" s="248"/>
      <c r="AG67" s="249"/>
      <c r="AH67" s="250"/>
      <c r="AI67" s="248">
        <f>AF67+AG67</f>
        <v>0</v>
      </c>
      <c r="AJ67" s="49">
        <f aca="true" t="shared" si="47" ref="AJ67:AJ79">AF67+AB67</f>
        <v>68145788</v>
      </c>
      <c r="AK67" s="47">
        <f t="shared" si="19"/>
        <v>0</v>
      </c>
      <c r="AL67" s="50"/>
      <c r="AM67" s="49">
        <f aca="true" t="shared" si="48" ref="AM67:AM79">AJ67+AK67</f>
        <v>68145788</v>
      </c>
      <c r="AN67" s="248"/>
      <c r="AO67" s="249"/>
      <c r="AP67" s="250"/>
      <c r="AQ67" s="248">
        <f>AN67+AO67</f>
        <v>0</v>
      </c>
      <c r="AR67" s="49">
        <f>AN67+AJ67</f>
        <v>68145788</v>
      </c>
      <c r="AS67" s="47">
        <f t="shared" si="38"/>
        <v>0</v>
      </c>
      <c r="AT67" s="50"/>
      <c r="AU67" s="49">
        <f>AR67+AS67</f>
        <v>68145788</v>
      </c>
    </row>
    <row r="68" spans="2:47" s="10" customFormat="1" ht="78.75" customHeight="1">
      <c r="B68" s="259">
        <v>41050200</v>
      </c>
      <c r="C68" s="161" t="s">
        <v>659</v>
      </c>
      <c r="D68" s="49">
        <v>2697540</v>
      </c>
      <c r="E68" s="56"/>
      <c r="F68" s="50"/>
      <c r="G68" s="49">
        <f t="shared" si="39"/>
        <v>2697540</v>
      </c>
      <c r="H68" s="248"/>
      <c r="I68" s="249"/>
      <c r="J68" s="250"/>
      <c r="K68" s="248">
        <f t="shared" si="40"/>
        <v>0</v>
      </c>
      <c r="L68" s="49">
        <v>2697540</v>
      </c>
      <c r="M68" s="47">
        <f t="shared" si="37"/>
        <v>0</v>
      </c>
      <c r="N68" s="50"/>
      <c r="O68" s="49">
        <f t="shared" si="41"/>
        <v>2697540</v>
      </c>
      <c r="P68" s="248"/>
      <c r="Q68" s="249"/>
      <c r="R68" s="250"/>
      <c r="S68" s="248">
        <f t="shared" si="42"/>
        <v>0</v>
      </c>
      <c r="T68" s="49">
        <f t="shared" si="43"/>
        <v>2697540</v>
      </c>
      <c r="U68" s="47">
        <f t="shared" si="17"/>
        <v>0</v>
      </c>
      <c r="V68" s="50"/>
      <c r="W68" s="49">
        <f t="shared" si="44"/>
        <v>2697540</v>
      </c>
      <c r="X68" s="248"/>
      <c r="Y68" s="249"/>
      <c r="Z68" s="250"/>
      <c r="AA68" s="248">
        <f>X68+Y68</f>
        <v>0</v>
      </c>
      <c r="AB68" s="49">
        <f t="shared" si="45"/>
        <v>2697540</v>
      </c>
      <c r="AC68" s="47">
        <f t="shared" si="18"/>
        <v>0</v>
      </c>
      <c r="AD68" s="50"/>
      <c r="AE68" s="49">
        <f t="shared" si="46"/>
        <v>2697540</v>
      </c>
      <c r="AF68" s="248"/>
      <c r="AG68" s="249"/>
      <c r="AH68" s="250"/>
      <c r="AI68" s="248">
        <f>AF68+AG68</f>
        <v>0</v>
      </c>
      <c r="AJ68" s="49">
        <f t="shared" si="47"/>
        <v>2697540</v>
      </c>
      <c r="AK68" s="47">
        <f t="shared" si="19"/>
        <v>0</v>
      </c>
      <c r="AL68" s="50"/>
      <c r="AM68" s="49">
        <f t="shared" si="48"/>
        <v>2697540</v>
      </c>
      <c r="AN68" s="248">
        <v>153780</v>
      </c>
      <c r="AO68" s="249"/>
      <c r="AP68" s="250"/>
      <c r="AQ68" s="248">
        <f>AN68+AO68</f>
        <v>153780</v>
      </c>
      <c r="AR68" s="49">
        <f>AN68+AJ68</f>
        <v>2851320</v>
      </c>
      <c r="AS68" s="47">
        <f t="shared" si="38"/>
        <v>0</v>
      </c>
      <c r="AT68" s="50"/>
      <c r="AU68" s="49">
        <f>AR68+AS68</f>
        <v>2851320</v>
      </c>
    </row>
    <row r="69" spans="2:47" s="10" customFormat="1" ht="129" customHeight="1">
      <c r="B69" s="259">
        <v>41050300</v>
      </c>
      <c r="C69" s="861" t="s">
        <v>354</v>
      </c>
      <c r="D69" s="49"/>
      <c r="E69" s="56"/>
      <c r="F69" s="50"/>
      <c r="G69" s="49"/>
      <c r="H69" s="248"/>
      <c r="I69" s="249"/>
      <c r="J69" s="250"/>
      <c r="K69" s="248"/>
      <c r="L69" s="49"/>
      <c r="M69" s="47"/>
      <c r="N69" s="50"/>
      <c r="O69" s="49"/>
      <c r="P69" s="248"/>
      <c r="Q69" s="249"/>
      <c r="R69" s="250"/>
      <c r="S69" s="248"/>
      <c r="T69" s="49"/>
      <c r="U69" s="47"/>
      <c r="V69" s="50"/>
      <c r="W69" s="49"/>
      <c r="X69" s="248"/>
      <c r="Y69" s="249"/>
      <c r="Z69" s="250"/>
      <c r="AA69" s="248"/>
      <c r="AB69" s="49"/>
      <c r="AC69" s="47"/>
      <c r="AD69" s="50"/>
      <c r="AE69" s="49"/>
      <c r="AF69" s="248"/>
      <c r="AG69" s="249"/>
      <c r="AH69" s="250"/>
      <c r="AI69" s="248"/>
      <c r="AJ69" s="49"/>
      <c r="AK69" s="47"/>
      <c r="AL69" s="50"/>
      <c r="AM69" s="49"/>
      <c r="AN69" s="248"/>
      <c r="AO69" s="249"/>
      <c r="AP69" s="250"/>
      <c r="AQ69" s="248"/>
      <c r="AR69" s="49"/>
      <c r="AS69" s="47"/>
      <c r="AT69" s="50"/>
      <c r="AU69" s="49"/>
    </row>
    <row r="70" spans="2:47" s="10" customFormat="1" ht="81.75" customHeight="1">
      <c r="B70" s="259"/>
      <c r="C70" s="267" t="s">
        <v>353</v>
      </c>
      <c r="D70" s="52">
        <v>64187728</v>
      </c>
      <c r="E70" s="57"/>
      <c r="F70" s="53"/>
      <c r="G70" s="49">
        <f t="shared" si="39"/>
        <v>64187728</v>
      </c>
      <c r="H70" s="248"/>
      <c r="I70" s="253"/>
      <c r="J70" s="254"/>
      <c r="K70" s="248">
        <f t="shared" si="40"/>
        <v>0</v>
      </c>
      <c r="L70" s="52">
        <v>64187728</v>
      </c>
      <c r="M70" s="47">
        <f t="shared" si="37"/>
        <v>0</v>
      </c>
      <c r="N70" s="53"/>
      <c r="O70" s="49">
        <f t="shared" si="41"/>
        <v>64187728</v>
      </c>
      <c r="P70" s="248"/>
      <c r="Q70" s="253"/>
      <c r="R70" s="254"/>
      <c r="S70" s="248">
        <f t="shared" si="42"/>
        <v>0</v>
      </c>
      <c r="T70" s="49">
        <f t="shared" si="43"/>
        <v>64187728</v>
      </c>
      <c r="U70" s="47">
        <f t="shared" si="17"/>
        <v>0</v>
      </c>
      <c r="V70" s="53"/>
      <c r="W70" s="49">
        <f t="shared" si="44"/>
        <v>64187728</v>
      </c>
      <c r="X70" s="248"/>
      <c r="Y70" s="253"/>
      <c r="Z70" s="254"/>
      <c r="AA70" s="248">
        <f>X70+Y70</f>
        <v>0</v>
      </c>
      <c r="AB70" s="49">
        <f t="shared" si="45"/>
        <v>64187728</v>
      </c>
      <c r="AC70" s="47">
        <f t="shared" si="18"/>
        <v>0</v>
      </c>
      <c r="AD70" s="53"/>
      <c r="AE70" s="49">
        <f t="shared" si="46"/>
        <v>64187728</v>
      </c>
      <c r="AF70" s="248">
        <v>-275000</v>
      </c>
      <c r="AG70" s="253"/>
      <c r="AH70" s="254"/>
      <c r="AI70" s="248">
        <f>AF70+AG70</f>
        <v>-275000</v>
      </c>
      <c r="AJ70" s="49">
        <f t="shared" si="47"/>
        <v>63912728</v>
      </c>
      <c r="AK70" s="47">
        <f t="shared" si="19"/>
        <v>0</v>
      </c>
      <c r="AL70" s="53"/>
      <c r="AM70" s="49">
        <f t="shared" si="48"/>
        <v>63912728</v>
      </c>
      <c r="AN70" s="248"/>
      <c r="AO70" s="253"/>
      <c r="AP70" s="254"/>
      <c r="AQ70" s="248">
        <f>AN70+AO70</f>
        <v>0</v>
      </c>
      <c r="AR70" s="49">
        <f>AN70+AJ70</f>
        <v>63912728</v>
      </c>
      <c r="AS70" s="47">
        <f t="shared" si="38"/>
        <v>0</v>
      </c>
      <c r="AT70" s="53"/>
      <c r="AU70" s="49">
        <f>AR70+AS70</f>
        <v>63912728</v>
      </c>
    </row>
    <row r="71" spans="2:47" s="10" customFormat="1" ht="216.75" customHeight="1">
      <c r="B71" s="259">
        <v>41050500</v>
      </c>
      <c r="C71" s="267" t="s">
        <v>412</v>
      </c>
      <c r="D71" s="52"/>
      <c r="E71" s="57"/>
      <c r="F71" s="53"/>
      <c r="G71" s="49"/>
      <c r="H71" s="248"/>
      <c r="I71" s="253"/>
      <c r="J71" s="254"/>
      <c r="K71" s="248"/>
      <c r="L71" s="52"/>
      <c r="M71" s="47"/>
      <c r="N71" s="53"/>
      <c r="O71" s="49"/>
      <c r="P71" s="248"/>
      <c r="Q71" s="253"/>
      <c r="R71" s="254"/>
      <c r="S71" s="248"/>
      <c r="T71" s="49"/>
      <c r="U71" s="47"/>
      <c r="V71" s="53"/>
      <c r="W71" s="49"/>
      <c r="X71" s="248"/>
      <c r="Y71" s="253"/>
      <c r="Z71" s="254"/>
      <c r="AA71" s="248"/>
      <c r="AB71" s="49"/>
      <c r="AC71" s="47"/>
      <c r="AD71" s="53"/>
      <c r="AE71" s="49"/>
      <c r="AF71" s="248">
        <v>781472</v>
      </c>
      <c r="AG71" s="253"/>
      <c r="AH71" s="254"/>
      <c r="AI71" s="248"/>
      <c r="AJ71" s="49">
        <f>AF71+AB71</f>
        <v>781472</v>
      </c>
      <c r="AK71" s="47"/>
      <c r="AL71" s="53"/>
      <c r="AM71" s="49">
        <f>AJ71+AK71</f>
        <v>781472</v>
      </c>
      <c r="AN71" s="248"/>
      <c r="AO71" s="253"/>
      <c r="AP71" s="254"/>
      <c r="AQ71" s="248"/>
      <c r="AR71" s="49">
        <f>AN71+AJ71</f>
        <v>781472</v>
      </c>
      <c r="AS71" s="47"/>
      <c r="AT71" s="53"/>
      <c r="AU71" s="49">
        <f>AR71+AS71</f>
        <v>781472</v>
      </c>
    </row>
    <row r="72" spans="2:47" s="10" customFormat="1" ht="165" customHeight="1">
      <c r="B72" s="259">
        <v>41050700</v>
      </c>
      <c r="C72" s="267" t="s">
        <v>668</v>
      </c>
      <c r="D72" s="52">
        <v>447084</v>
      </c>
      <c r="E72" s="57"/>
      <c r="F72" s="53"/>
      <c r="G72" s="49">
        <f t="shared" si="39"/>
        <v>447084</v>
      </c>
      <c r="H72" s="248"/>
      <c r="I72" s="253"/>
      <c r="J72" s="254"/>
      <c r="K72" s="248">
        <f t="shared" si="40"/>
        <v>0</v>
      </c>
      <c r="L72" s="52">
        <v>447084</v>
      </c>
      <c r="M72" s="47">
        <f t="shared" si="37"/>
        <v>0</v>
      </c>
      <c r="N72" s="53"/>
      <c r="O72" s="49">
        <f t="shared" si="41"/>
        <v>447084</v>
      </c>
      <c r="P72" s="248"/>
      <c r="Q72" s="253"/>
      <c r="R72" s="254"/>
      <c r="S72" s="248">
        <f t="shared" si="42"/>
        <v>0</v>
      </c>
      <c r="T72" s="49">
        <f t="shared" si="43"/>
        <v>447084</v>
      </c>
      <c r="U72" s="47">
        <f t="shared" si="17"/>
        <v>0</v>
      </c>
      <c r="V72" s="53"/>
      <c r="W72" s="49">
        <f t="shared" si="44"/>
        <v>447084</v>
      </c>
      <c r="X72" s="248"/>
      <c r="Y72" s="253"/>
      <c r="Z72" s="254"/>
      <c r="AA72" s="248">
        <f>X72+Y72</f>
        <v>0</v>
      </c>
      <c r="AB72" s="49">
        <f t="shared" si="45"/>
        <v>447084</v>
      </c>
      <c r="AC72" s="47">
        <f t="shared" si="18"/>
        <v>0</v>
      </c>
      <c r="AD72" s="53"/>
      <c r="AE72" s="49">
        <f t="shared" si="46"/>
        <v>447084</v>
      </c>
      <c r="AF72" s="248"/>
      <c r="AG72" s="253"/>
      <c r="AH72" s="254"/>
      <c r="AI72" s="248">
        <f>AF72+AG72</f>
        <v>0</v>
      </c>
      <c r="AJ72" s="49">
        <f t="shared" si="47"/>
        <v>447084</v>
      </c>
      <c r="AK72" s="47">
        <f t="shared" si="19"/>
        <v>0</v>
      </c>
      <c r="AL72" s="53"/>
      <c r="AM72" s="49">
        <f t="shared" si="48"/>
        <v>447084</v>
      </c>
      <c r="AN72" s="248"/>
      <c r="AO72" s="253"/>
      <c r="AP72" s="254"/>
      <c r="AQ72" s="248">
        <f aca="true" t="shared" si="49" ref="AQ72:AQ79">AN72+AO72</f>
        <v>0</v>
      </c>
      <c r="AR72" s="49">
        <f aca="true" t="shared" si="50" ref="AR72:AR79">AN72+AJ72</f>
        <v>447084</v>
      </c>
      <c r="AS72" s="47">
        <f>AO72+AK72</f>
        <v>0</v>
      </c>
      <c r="AT72" s="53"/>
      <c r="AU72" s="49">
        <f aca="true" t="shared" si="51" ref="AU72:AU79">AR72+AS72</f>
        <v>447084</v>
      </c>
    </row>
    <row r="73" spans="2:47" s="10" customFormat="1" ht="94.5" customHeight="1">
      <c r="B73" s="259">
        <v>41050900</v>
      </c>
      <c r="C73" s="267" t="s">
        <v>123</v>
      </c>
      <c r="D73" s="52"/>
      <c r="E73" s="57"/>
      <c r="F73" s="53"/>
      <c r="G73" s="49"/>
      <c r="H73" s="248"/>
      <c r="I73" s="253"/>
      <c r="J73" s="254"/>
      <c r="K73" s="248"/>
      <c r="L73" s="52"/>
      <c r="M73" s="47"/>
      <c r="N73" s="53"/>
      <c r="O73" s="49"/>
      <c r="P73" s="248"/>
      <c r="Q73" s="253"/>
      <c r="R73" s="254"/>
      <c r="S73" s="248"/>
      <c r="T73" s="49"/>
      <c r="U73" s="47"/>
      <c r="V73" s="53"/>
      <c r="W73" s="49"/>
      <c r="X73" s="248"/>
      <c r="Y73" s="253"/>
      <c r="Z73" s="254"/>
      <c r="AA73" s="248"/>
      <c r="AB73" s="49"/>
      <c r="AC73" s="47"/>
      <c r="AD73" s="53"/>
      <c r="AE73" s="49"/>
      <c r="AF73" s="248"/>
      <c r="AG73" s="253"/>
      <c r="AH73" s="254"/>
      <c r="AI73" s="248"/>
      <c r="AJ73" s="49"/>
      <c r="AK73" s="47"/>
      <c r="AL73" s="53"/>
      <c r="AM73" s="49"/>
      <c r="AN73" s="248">
        <v>364000</v>
      </c>
      <c r="AO73" s="253"/>
      <c r="AP73" s="254"/>
      <c r="AQ73" s="248">
        <f t="shared" si="49"/>
        <v>364000</v>
      </c>
      <c r="AR73" s="49">
        <f t="shared" si="50"/>
        <v>364000</v>
      </c>
      <c r="AS73" s="47"/>
      <c r="AT73" s="53"/>
      <c r="AU73" s="49">
        <v>364000</v>
      </c>
    </row>
    <row r="74" spans="2:47" s="10" customFormat="1" ht="45.75" customHeight="1">
      <c r="B74" s="259">
        <v>41051100</v>
      </c>
      <c r="C74" s="267" t="s">
        <v>444</v>
      </c>
      <c r="D74" s="52"/>
      <c r="E74" s="57"/>
      <c r="F74" s="53"/>
      <c r="G74" s="49"/>
      <c r="H74" s="248"/>
      <c r="I74" s="253"/>
      <c r="J74" s="254"/>
      <c r="K74" s="248"/>
      <c r="L74" s="52"/>
      <c r="M74" s="47"/>
      <c r="N74" s="53"/>
      <c r="O74" s="49"/>
      <c r="P74" s="248">
        <v>440775</v>
      </c>
      <c r="Q74" s="253"/>
      <c r="R74" s="254"/>
      <c r="S74" s="248"/>
      <c r="T74" s="49">
        <f t="shared" si="43"/>
        <v>440775</v>
      </c>
      <c r="U74" s="47"/>
      <c r="V74" s="53"/>
      <c r="W74" s="49">
        <f t="shared" si="44"/>
        <v>440775</v>
      </c>
      <c r="X74" s="248"/>
      <c r="Y74" s="253"/>
      <c r="Z74" s="254"/>
      <c r="AA74" s="248"/>
      <c r="AB74" s="49">
        <f t="shared" si="45"/>
        <v>440775</v>
      </c>
      <c r="AC74" s="47"/>
      <c r="AD74" s="53"/>
      <c r="AE74" s="49">
        <f t="shared" si="46"/>
        <v>440775</v>
      </c>
      <c r="AF74" s="248"/>
      <c r="AG74" s="253"/>
      <c r="AH74" s="254"/>
      <c r="AI74" s="248"/>
      <c r="AJ74" s="49">
        <f t="shared" si="47"/>
        <v>440775</v>
      </c>
      <c r="AK74" s="47"/>
      <c r="AL74" s="53"/>
      <c r="AM74" s="49">
        <f t="shared" si="48"/>
        <v>440775</v>
      </c>
      <c r="AN74" s="248"/>
      <c r="AO74" s="253"/>
      <c r="AP74" s="254"/>
      <c r="AQ74" s="248">
        <f t="shared" si="49"/>
        <v>0</v>
      </c>
      <c r="AR74" s="49">
        <f t="shared" si="50"/>
        <v>440775</v>
      </c>
      <c r="AS74" s="47"/>
      <c r="AT74" s="53"/>
      <c r="AU74" s="49">
        <f t="shared" si="51"/>
        <v>440775</v>
      </c>
    </row>
    <row r="75" spans="2:47" s="10" customFormat="1" ht="64.5" customHeight="1">
      <c r="B75" s="259">
        <v>41051400</v>
      </c>
      <c r="C75" s="267" t="s">
        <v>445</v>
      </c>
      <c r="D75" s="52"/>
      <c r="E75" s="57"/>
      <c r="F75" s="53"/>
      <c r="G75" s="49"/>
      <c r="H75" s="248"/>
      <c r="I75" s="253"/>
      <c r="J75" s="254"/>
      <c r="K75" s="248"/>
      <c r="L75" s="52"/>
      <c r="M75" s="47"/>
      <c r="N75" s="53"/>
      <c r="O75" s="49"/>
      <c r="P75" s="248">
        <v>787709</v>
      </c>
      <c r="Q75" s="253"/>
      <c r="R75" s="254"/>
      <c r="S75" s="248"/>
      <c r="T75" s="49">
        <f t="shared" si="43"/>
        <v>787709</v>
      </c>
      <c r="U75" s="47"/>
      <c r="V75" s="53"/>
      <c r="W75" s="49">
        <f t="shared" si="44"/>
        <v>787709</v>
      </c>
      <c r="X75" s="248"/>
      <c r="Y75" s="253"/>
      <c r="Z75" s="254"/>
      <c r="AA75" s="248"/>
      <c r="AB75" s="49">
        <f t="shared" si="45"/>
        <v>787709</v>
      </c>
      <c r="AC75" s="47"/>
      <c r="AD75" s="53"/>
      <c r="AE75" s="49">
        <f t="shared" si="46"/>
        <v>787709</v>
      </c>
      <c r="AF75" s="248"/>
      <c r="AG75" s="253"/>
      <c r="AH75" s="254"/>
      <c r="AI75" s="248"/>
      <c r="AJ75" s="49">
        <f t="shared" si="47"/>
        <v>787709</v>
      </c>
      <c r="AK75" s="47"/>
      <c r="AL75" s="53"/>
      <c r="AM75" s="49">
        <f t="shared" si="48"/>
        <v>787709</v>
      </c>
      <c r="AN75" s="248"/>
      <c r="AO75" s="253"/>
      <c r="AP75" s="254"/>
      <c r="AQ75" s="248">
        <f t="shared" si="49"/>
        <v>0</v>
      </c>
      <c r="AR75" s="49">
        <f t="shared" si="50"/>
        <v>787709</v>
      </c>
      <c r="AS75" s="47"/>
      <c r="AT75" s="53"/>
      <c r="AU75" s="49">
        <f t="shared" si="51"/>
        <v>787709</v>
      </c>
    </row>
    <row r="76" spans="2:47" s="13" customFormat="1" ht="48.75" customHeight="1">
      <c r="B76" s="268">
        <v>41051500</v>
      </c>
      <c r="C76" s="258" t="s">
        <v>650</v>
      </c>
      <c r="D76" s="52">
        <v>723044</v>
      </c>
      <c r="E76" s="58"/>
      <c r="F76" s="54"/>
      <c r="G76" s="49">
        <f t="shared" si="39"/>
        <v>723044</v>
      </c>
      <c r="H76" s="248"/>
      <c r="I76" s="253"/>
      <c r="J76" s="254"/>
      <c r="K76" s="248">
        <f t="shared" si="40"/>
        <v>0</v>
      </c>
      <c r="L76" s="52">
        <v>723044</v>
      </c>
      <c r="M76" s="47">
        <f t="shared" si="37"/>
        <v>0</v>
      </c>
      <c r="N76" s="54"/>
      <c r="O76" s="49">
        <f t="shared" si="41"/>
        <v>723044</v>
      </c>
      <c r="P76" s="248"/>
      <c r="Q76" s="253"/>
      <c r="R76" s="254"/>
      <c r="S76" s="248">
        <f t="shared" si="42"/>
        <v>0</v>
      </c>
      <c r="T76" s="49">
        <f t="shared" si="43"/>
        <v>723044</v>
      </c>
      <c r="U76" s="47">
        <f t="shared" si="17"/>
        <v>0</v>
      </c>
      <c r="V76" s="54"/>
      <c r="W76" s="49">
        <f t="shared" si="44"/>
        <v>723044</v>
      </c>
      <c r="X76" s="248"/>
      <c r="Y76" s="253"/>
      <c r="Z76" s="254"/>
      <c r="AA76" s="248">
        <f>X76+Y76</f>
        <v>0</v>
      </c>
      <c r="AB76" s="49">
        <f t="shared" si="45"/>
        <v>723044</v>
      </c>
      <c r="AC76" s="47">
        <f>Y76+U76</f>
        <v>0</v>
      </c>
      <c r="AD76" s="54"/>
      <c r="AE76" s="49">
        <f t="shared" si="46"/>
        <v>723044</v>
      </c>
      <c r="AF76" s="248"/>
      <c r="AG76" s="253"/>
      <c r="AH76" s="254"/>
      <c r="AI76" s="248">
        <f>AF76+AG76</f>
        <v>0</v>
      </c>
      <c r="AJ76" s="49">
        <f t="shared" si="47"/>
        <v>723044</v>
      </c>
      <c r="AK76" s="47">
        <f>AG76+AC76</f>
        <v>0</v>
      </c>
      <c r="AL76" s="54"/>
      <c r="AM76" s="49">
        <f t="shared" si="48"/>
        <v>723044</v>
      </c>
      <c r="AN76" s="248"/>
      <c r="AO76" s="253"/>
      <c r="AP76" s="254"/>
      <c r="AQ76" s="248">
        <f t="shared" si="49"/>
        <v>0</v>
      </c>
      <c r="AR76" s="49">
        <f t="shared" si="50"/>
        <v>723044</v>
      </c>
      <c r="AS76" s="47">
        <f>AO76+AK76</f>
        <v>0</v>
      </c>
      <c r="AT76" s="54"/>
      <c r="AU76" s="49">
        <f t="shared" si="51"/>
        <v>723044</v>
      </c>
    </row>
    <row r="77" spans="2:47" s="13" customFormat="1" ht="48.75" customHeight="1">
      <c r="B77" s="268">
        <v>41051600</v>
      </c>
      <c r="C77" s="258" t="s">
        <v>483</v>
      </c>
      <c r="D77" s="52"/>
      <c r="E77" s="58"/>
      <c r="F77" s="54"/>
      <c r="G77" s="49"/>
      <c r="H77" s="248"/>
      <c r="I77" s="253"/>
      <c r="J77" s="254"/>
      <c r="K77" s="248"/>
      <c r="L77" s="52"/>
      <c r="M77" s="47"/>
      <c r="N77" s="54"/>
      <c r="O77" s="49"/>
      <c r="P77" s="248"/>
      <c r="Q77" s="253"/>
      <c r="R77" s="254"/>
      <c r="S77" s="248"/>
      <c r="T77" s="49"/>
      <c r="U77" s="47"/>
      <c r="V77" s="54"/>
      <c r="W77" s="49"/>
      <c r="X77" s="431">
        <v>362025</v>
      </c>
      <c r="Y77" s="253"/>
      <c r="Z77" s="254"/>
      <c r="AA77" s="248">
        <f>X77+Y77</f>
        <v>362025</v>
      </c>
      <c r="AB77" s="49">
        <f t="shared" si="45"/>
        <v>362025</v>
      </c>
      <c r="AC77" s="47"/>
      <c r="AD77" s="54"/>
      <c r="AE77" s="49">
        <f t="shared" si="46"/>
        <v>362025</v>
      </c>
      <c r="AF77" s="431"/>
      <c r="AG77" s="253"/>
      <c r="AH77" s="254"/>
      <c r="AI77" s="248">
        <f>AF77+AG77</f>
        <v>0</v>
      </c>
      <c r="AJ77" s="49">
        <f t="shared" si="47"/>
        <v>362025</v>
      </c>
      <c r="AK77" s="47"/>
      <c r="AL77" s="54"/>
      <c r="AM77" s="49">
        <f t="shared" si="48"/>
        <v>362025</v>
      </c>
      <c r="AN77" s="431"/>
      <c r="AO77" s="253"/>
      <c r="AP77" s="254"/>
      <c r="AQ77" s="248">
        <f t="shared" si="49"/>
        <v>0</v>
      </c>
      <c r="AR77" s="49">
        <f t="shared" si="50"/>
        <v>362025</v>
      </c>
      <c r="AS77" s="47"/>
      <c r="AT77" s="54"/>
      <c r="AU77" s="49">
        <f t="shared" si="51"/>
        <v>362025</v>
      </c>
    </row>
    <row r="78" spans="2:47" s="10" customFormat="1" ht="60.75" customHeight="1">
      <c r="B78" s="259">
        <v>41052000</v>
      </c>
      <c r="C78" s="267" t="s">
        <v>660</v>
      </c>
      <c r="D78" s="52">
        <v>793000</v>
      </c>
      <c r="E78" s="59"/>
      <c r="F78" s="55"/>
      <c r="G78" s="49">
        <f t="shared" si="39"/>
        <v>793000</v>
      </c>
      <c r="H78" s="248"/>
      <c r="I78" s="255"/>
      <c r="J78" s="256"/>
      <c r="K78" s="248">
        <f t="shared" si="40"/>
        <v>0</v>
      </c>
      <c r="L78" s="52">
        <v>793000</v>
      </c>
      <c r="M78" s="47">
        <f t="shared" si="37"/>
        <v>0</v>
      </c>
      <c r="N78" s="55"/>
      <c r="O78" s="49">
        <f t="shared" si="41"/>
        <v>793000</v>
      </c>
      <c r="P78" s="248"/>
      <c r="Q78" s="255"/>
      <c r="R78" s="256"/>
      <c r="S78" s="248">
        <f t="shared" si="42"/>
        <v>0</v>
      </c>
      <c r="T78" s="49">
        <f t="shared" si="43"/>
        <v>793000</v>
      </c>
      <c r="U78" s="47">
        <f t="shared" si="17"/>
        <v>0</v>
      </c>
      <c r="V78" s="55"/>
      <c r="W78" s="49">
        <f t="shared" si="44"/>
        <v>793000</v>
      </c>
      <c r="X78" s="248"/>
      <c r="Y78" s="255"/>
      <c r="Z78" s="256"/>
      <c r="AA78" s="248">
        <f>X78+Y78</f>
        <v>0</v>
      </c>
      <c r="AB78" s="49">
        <f t="shared" si="45"/>
        <v>793000</v>
      </c>
      <c r="AC78" s="47">
        <f>Y78+U78</f>
        <v>0</v>
      </c>
      <c r="AD78" s="55"/>
      <c r="AE78" s="49">
        <f t="shared" si="46"/>
        <v>793000</v>
      </c>
      <c r="AF78" s="248"/>
      <c r="AG78" s="255"/>
      <c r="AH78" s="256"/>
      <c r="AI78" s="248">
        <f>AF78+AG78</f>
        <v>0</v>
      </c>
      <c r="AJ78" s="49">
        <f t="shared" si="47"/>
        <v>793000</v>
      </c>
      <c r="AK78" s="47">
        <f>AG78+AC78</f>
        <v>0</v>
      </c>
      <c r="AL78" s="55"/>
      <c r="AM78" s="49">
        <f t="shared" si="48"/>
        <v>793000</v>
      </c>
      <c r="AN78" s="248"/>
      <c r="AO78" s="255"/>
      <c r="AP78" s="256"/>
      <c r="AQ78" s="248">
        <f t="shared" si="49"/>
        <v>0</v>
      </c>
      <c r="AR78" s="49">
        <f t="shared" si="50"/>
        <v>793000</v>
      </c>
      <c r="AS78" s="47">
        <f>AO78+AK78</f>
        <v>0</v>
      </c>
      <c r="AT78" s="55"/>
      <c r="AU78" s="49">
        <f t="shared" si="51"/>
        <v>793000</v>
      </c>
    </row>
    <row r="79" spans="2:47" s="10" customFormat="1" ht="15" customHeight="1">
      <c r="B79" s="265">
        <v>41053900</v>
      </c>
      <c r="C79" s="268" t="s">
        <v>647</v>
      </c>
      <c r="D79" s="52">
        <v>12520</v>
      </c>
      <c r="E79" s="59"/>
      <c r="F79" s="55"/>
      <c r="G79" s="49">
        <f t="shared" si="39"/>
        <v>12520</v>
      </c>
      <c r="H79" s="248">
        <v>799453</v>
      </c>
      <c r="I79" s="257">
        <v>99300</v>
      </c>
      <c r="J79" s="256"/>
      <c r="K79" s="248">
        <f t="shared" si="40"/>
        <v>898753</v>
      </c>
      <c r="L79" s="52">
        <f>H79+D79</f>
        <v>811973</v>
      </c>
      <c r="M79" s="47">
        <f t="shared" si="37"/>
        <v>99300</v>
      </c>
      <c r="N79" s="55">
        <v>99300</v>
      </c>
      <c r="O79" s="49">
        <f t="shared" si="41"/>
        <v>911273</v>
      </c>
      <c r="P79" s="248">
        <v>244285</v>
      </c>
      <c r="Q79" s="257">
        <v>18000</v>
      </c>
      <c r="R79" s="256">
        <v>18000</v>
      </c>
      <c r="S79" s="248">
        <f t="shared" si="42"/>
        <v>262285</v>
      </c>
      <c r="T79" s="49">
        <f t="shared" si="43"/>
        <v>1056258</v>
      </c>
      <c r="U79" s="47">
        <f>Q79+M79</f>
        <v>117300</v>
      </c>
      <c r="V79" s="55">
        <f>R79+N79</f>
        <v>117300</v>
      </c>
      <c r="W79" s="49">
        <f t="shared" si="44"/>
        <v>1173558</v>
      </c>
      <c r="X79" s="248">
        <v>334117</v>
      </c>
      <c r="Y79" s="257">
        <v>405842</v>
      </c>
      <c r="Z79" s="256">
        <v>405842</v>
      </c>
      <c r="AA79" s="248"/>
      <c r="AB79" s="49">
        <f t="shared" si="45"/>
        <v>1390375</v>
      </c>
      <c r="AC79" s="47">
        <f>Y79+U79</f>
        <v>523142</v>
      </c>
      <c r="AD79" s="55">
        <f>Z79+V79</f>
        <v>523142</v>
      </c>
      <c r="AE79" s="49">
        <f t="shared" si="46"/>
        <v>1913517</v>
      </c>
      <c r="AF79" s="248">
        <v>208249.84</v>
      </c>
      <c r="AG79" s="257">
        <v>188754</v>
      </c>
      <c r="AH79" s="256">
        <v>188754</v>
      </c>
      <c r="AI79" s="248">
        <f>AF79+AG79</f>
        <v>397003.83999999997</v>
      </c>
      <c r="AJ79" s="49">
        <f t="shared" si="47"/>
        <v>1598624.84</v>
      </c>
      <c r="AK79" s="47">
        <f>AG79+AC79</f>
        <v>711896</v>
      </c>
      <c r="AL79" s="55">
        <f>AH79+AD79</f>
        <v>711896</v>
      </c>
      <c r="AM79" s="49">
        <f t="shared" si="48"/>
        <v>2310520.84</v>
      </c>
      <c r="AN79" s="248">
        <v>252471</v>
      </c>
      <c r="AO79" s="257">
        <v>77225</v>
      </c>
      <c r="AP79" s="256">
        <f>AO79</f>
        <v>77225</v>
      </c>
      <c r="AQ79" s="248">
        <f t="shared" si="49"/>
        <v>329696</v>
      </c>
      <c r="AR79" s="49">
        <f t="shared" si="50"/>
        <v>1851095.84</v>
      </c>
      <c r="AS79" s="47">
        <f>AO79+AK79</f>
        <v>789121</v>
      </c>
      <c r="AT79" s="55">
        <f>AP79+AL79</f>
        <v>789121</v>
      </c>
      <c r="AU79" s="49">
        <f t="shared" si="51"/>
        <v>2640216.84</v>
      </c>
    </row>
    <row r="80" spans="2:47" ht="15">
      <c r="B80" s="259"/>
      <c r="C80" s="16" t="s">
        <v>542</v>
      </c>
      <c r="D80" s="47">
        <f aca="true" t="shared" si="52" ref="D80:O80">D54+D55</f>
        <v>314601395</v>
      </c>
      <c r="E80" s="47">
        <f t="shared" si="52"/>
        <v>1860130</v>
      </c>
      <c r="F80" s="47">
        <f t="shared" si="52"/>
        <v>0</v>
      </c>
      <c r="G80" s="47">
        <f t="shared" si="52"/>
        <v>316461525</v>
      </c>
      <c r="H80" s="246">
        <f t="shared" si="52"/>
        <v>799453</v>
      </c>
      <c r="I80" s="246">
        <f t="shared" si="52"/>
        <v>1810509.07</v>
      </c>
      <c r="J80" s="246">
        <f t="shared" si="52"/>
        <v>0</v>
      </c>
      <c r="K80" s="246">
        <f t="shared" si="52"/>
        <v>2609962.0700000003</v>
      </c>
      <c r="L80" s="47">
        <f t="shared" si="52"/>
        <v>315400848</v>
      </c>
      <c r="M80" s="47">
        <f>M54+M55</f>
        <v>3670639.0700000003</v>
      </c>
      <c r="N80" s="47">
        <f t="shared" si="52"/>
        <v>99300</v>
      </c>
      <c r="O80" s="47">
        <f t="shared" si="52"/>
        <v>319071487.07</v>
      </c>
      <c r="P80" s="246">
        <f aca="true" t="shared" si="53" ref="P80:V80">P54+P55</f>
        <v>1904324</v>
      </c>
      <c r="Q80" s="246">
        <f>Q54+Q55</f>
        <v>-1693209.07</v>
      </c>
      <c r="R80" s="246">
        <f t="shared" si="53"/>
        <v>18000</v>
      </c>
      <c r="S80" s="246">
        <f t="shared" si="53"/>
        <v>211114.92999999993</v>
      </c>
      <c r="T80" s="47">
        <f t="shared" si="53"/>
        <v>317305172</v>
      </c>
      <c r="U80" s="47">
        <f t="shared" si="53"/>
        <v>1977430.0000000002</v>
      </c>
      <c r="V80" s="47">
        <f t="shared" si="53"/>
        <v>117300</v>
      </c>
      <c r="W80" s="47">
        <f aca="true" t="shared" si="54" ref="W80:AE80">W54+W55</f>
        <v>319282602</v>
      </c>
      <c r="X80" s="246">
        <f t="shared" si="54"/>
        <v>934812</v>
      </c>
      <c r="Y80" s="246">
        <f t="shared" si="54"/>
        <v>405842</v>
      </c>
      <c r="Z80" s="246">
        <f t="shared" si="54"/>
        <v>405842</v>
      </c>
      <c r="AA80" s="246">
        <f t="shared" si="54"/>
        <v>1340654</v>
      </c>
      <c r="AB80" s="47">
        <f t="shared" si="54"/>
        <v>318239984</v>
      </c>
      <c r="AC80" s="47">
        <f t="shared" si="54"/>
        <v>2383272</v>
      </c>
      <c r="AD80" s="47">
        <f t="shared" si="54"/>
        <v>523142</v>
      </c>
      <c r="AE80" s="428">
        <f t="shared" si="54"/>
        <v>320623256</v>
      </c>
      <c r="AF80" s="246">
        <f aca="true" t="shared" si="55" ref="AF80:AM80">AF54+AF55</f>
        <v>9686735.84</v>
      </c>
      <c r="AG80" s="246">
        <f t="shared" si="55"/>
        <v>188754</v>
      </c>
      <c r="AH80" s="246">
        <f t="shared" si="55"/>
        <v>188754</v>
      </c>
      <c r="AI80" s="246">
        <f t="shared" si="55"/>
        <v>9875489.84</v>
      </c>
      <c r="AJ80" s="47">
        <f t="shared" si="55"/>
        <v>327926719.84000003</v>
      </c>
      <c r="AK80" s="47">
        <f t="shared" si="55"/>
        <v>2572026</v>
      </c>
      <c r="AL80" s="47">
        <f t="shared" si="55"/>
        <v>711896</v>
      </c>
      <c r="AM80" s="47">
        <f t="shared" si="55"/>
        <v>330498745.84000003</v>
      </c>
      <c r="AN80" s="246">
        <f aca="true" t="shared" si="56" ref="AN80:AU80">AN54+AN55</f>
        <v>3650851</v>
      </c>
      <c r="AO80" s="246">
        <f t="shared" si="56"/>
        <v>77225</v>
      </c>
      <c r="AP80" s="246">
        <f t="shared" si="56"/>
        <v>77225</v>
      </c>
      <c r="AQ80" s="246">
        <f t="shared" si="56"/>
        <v>3728076</v>
      </c>
      <c r="AR80" s="47">
        <f t="shared" si="56"/>
        <v>331577570.84000003</v>
      </c>
      <c r="AS80" s="47">
        <f t="shared" si="56"/>
        <v>2649251</v>
      </c>
      <c r="AT80" s="47">
        <f t="shared" si="56"/>
        <v>789121</v>
      </c>
      <c r="AU80" s="47">
        <f t="shared" si="56"/>
        <v>334226821.84000003</v>
      </c>
    </row>
    <row r="81" spans="2:47" ht="17.25" hidden="1">
      <c r="B81" s="421"/>
      <c r="C81" s="425" t="s">
        <v>462</v>
      </c>
      <c r="D81" s="422"/>
      <c r="E81" s="422"/>
      <c r="F81" s="422"/>
      <c r="G81" s="422"/>
      <c r="H81" s="423"/>
      <c r="I81" s="423"/>
      <c r="J81" s="423"/>
      <c r="K81" s="423"/>
      <c r="L81" s="422"/>
      <c r="M81" s="422"/>
      <c r="N81" s="422"/>
      <c r="O81" s="422"/>
      <c r="P81" s="423"/>
      <c r="Q81" s="423"/>
      <c r="R81" s="423"/>
      <c r="S81" s="423"/>
      <c r="T81" s="422"/>
      <c r="U81" s="422"/>
      <c r="V81" s="422"/>
      <c r="W81" s="422"/>
      <c r="X81" s="426"/>
      <c r="Y81" s="426"/>
      <c r="Z81" s="426"/>
      <c r="AA81" s="426"/>
      <c r="AB81" s="422">
        <v>312585384</v>
      </c>
      <c r="AC81" s="422"/>
      <c r="AD81" s="422"/>
      <c r="AE81" s="422"/>
      <c r="AF81" s="426"/>
      <c r="AG81" s="426"/>
      <c r="AH81" s="426"/>
      <c r="AI81" s="426"/>
      <c r="AJ81" s="422">
        <v>312585384</v>
      </c>
      <c r="AK81" s="422"/>
      <c r="AL81" s="422"/>
      <c r="AM81" s="422"/>
      <c r="AN81" s="426"/>
      <c r="AO81" s="426"/>
      <c r="AP81" s="426"/>
      <c r="AQ81" s="426"/>
      <c r="AR81" s="422">
        <v>312585384</v>
      </c>
      <c r="AS81" s="422"/>
      <c r="AT81" s="422"/>
      <c r="AU81" s="422"/>
    </row>
    <row r="82" spans="2:47" ht="17.25" hidden="1">
      <c r="B82" s="421"/>
      <c r="C82" s="424"/>
      <c r="D82" s="422"/>
      <c r="E82" s="422"/>
      <c r="F82" s="422"/>
      <c r="G82" s="422"/>
      <c r="H82" s="423"/>
      <c r="I82" s="423"/>
      <c r="J82" s="423"/>
      <c r="K82" s="423"/>
      <c r="L82" s="422"/>
      <c r="M82" s="422"/>
      <c r="N82" s="422"/>
      <c r="O82" s="422"/>
      <c r="P82" s="423"/>
      <c r="Q82" s="423"/>
      <c r="R82" s="423"/>
      <c r="S82" s="423"/>
      <c r="T82" s="422"/>
      <c r="U82" s="422"/>
      <c r="V82" s="422"/>
      <c r="W82" s="422"/>
      <c r="X82" s="426"/>
      <c r="Y82" s="426"/>
      <c r="Z82" s="426"/>
      <c r="AA82" s="427" t="s">
        <v>463</v>
      </c>
      <c r="AB82" s="422">
        <f>AB80-AB81</f>
        <v>5654600</v>
      </c>
      <c r="AC82" s="422"/>
      <c r="AD82" s="422"/>
      <c r="AE82" s="422"/>
      <c r="AF82" s="426"/>
      <c r="AG82" s="426"/>
      <c r="AH82" s="426"/>
      <c r="AI82" s="427" t="s">
        <v>463</v>
      </c>
      <c r="AJ82" s="422">
        <f>AJ80-AJ81</f>
        <v>15341335.840000033</v>
      </c>
      <c r="AK82" s="422"/>
      <c r="AL82" s="422"/>
      <c r="AM82" s="422"/>
      <c r="AN82" s="426"/>
      <c r="AO82" s="426"/>
      <c r="AP82" s="426"/>
      <c r="AQ82" s="427" t="s">
        <v>463</v>
      </c>
      <c r="AR82" s="422">
        <f>AR80-AR81</f>
        <v>18992186.840000033</v>
      </c>
      <c r="AS82" s="422"/>
      <c r="AT82" s="422"/>
      <c r="AU82" s="422"/>
    </row>
    <row r="83" spans="3:47" ht="18" hidden="1">
      <c r="C83" s="45"/>
      <c r="D83" s="14"/>
      <c r="E83" s="14"/>
      <c r="G83" s="14"/>
      <c r="H83" s="14"/>
      <c r="I83" s="14"/>
      <c r="K83" s="14"/>
      <c r="L83" s="14"/>
      <c r="M83" s="14"/>
      <c r="O83" s="14"/>
      <c r="P83" s="281"/>
      <c r="Q83" s="281"/>
      <c r="R83" s="3"/>
      <c r="S83" s="281"/>
      <c r="T83" s="14"/>
      <c r="U83" s="14"/>
      <c r="W83" s="14"/>
      <c r="X83" s="281"/>
      <c r="Y83" s="281"/>
      <c r="Z83" s="3"/>
      <c r="AA83" s="281" t="s">
        <v>172</v>
      </c>
      <c r="AB83" s="422">
        <v>2774000</v>
      </c>
      <c r="AC83" s="14"/>
      <c r="AE83" s="422">
        <v>321265321.26</v>
      </c>
      <c r="AF83" s="281"/>
      <c r="AG83" s="281"/>
      <c r="AH83" s="3"/>
      <c r="AI83" s="281" t="s">
        <v>172</v>
      </c>
      <c r="AJ83" s="422">
        <v>2774000</v>
      </c>
      <c r="AK83" s="14"/>
      <c r="AM83" s="422">
        <v>321265321.26</v>
      </c>
      <c r="AN83" s="281"/>
      <c r="AO83" s="281"/>
      <c r="AP83" s="3"/>
      <c r="AQ83" s="281" t="s">
        <v>172</v>
      </c>
      <c r="AR83" s="422">
        <v>2774000</v>
      </c>
      <c r="AS83" s="14"/>
      <c r="AU83" s="422">
        <v>321265321.26</v>
      </c>
    </row>
    <row r="84" spans="3:47" ht="17.25" hidden="1">
      <c r="C84" s="86"/>
      <c r="D84" s="27"/>
      <c r="E84" s="15"/>
      <c r="F84" s="15"/>
      <c r="G84" s="15"/>
      <c r="H84" s="27"/>
      <c r="I84" s="15"/>
      <c r="J84" s="15"/>
      <c r="K84" s="15"/>
      <c r="L84" s="27"/>
      <c r="M84" s="15"/>
      <c r="N84" s="15"/>
      <c r="O84" s="15"/>
      <c r="P84" s="27"/>
      <c r="Q84" s="15"/>
      <c r="R84" s="15"/>
      <c r="S84" s="15"/>
      <c r="T84" s="27"/>
      <c r="U84" s="15"/>
      <c r="V84" s="15"/>
      <c r="W84" s="15"/>
      <c r="X84" s="27"/>
      <c r="Y84" s="15"/>
      <c r="Z84" s="15"/>
      <c r="AA84" s="15"/>
      <c r="AB84" s="27"/>
      <c r="AC84" s="15"/>
      <c r="AD84" s="15"/>
      <c r="AE84" s="429">
        <f>AE83-AE80</f>
        <v>642065.2599999905</v>
      </c>
      <c r="AF84" s="27"/>
      <c r="AG84" s="15"/>
      <c r="AH84" s="15"/>
      <c r="AI84" s="15"/>
      <c r="AJ84" s="27"/>
      <c r="AK84" s="15"/>
      <c r="AL84" s="15"/>
      <c r="AM84" s="429">
        <f>AM83-AM80</f>
        <v>-9233424.580000043</v>
      </c>
      <c r="AN84" s="27"/>
      <c r="AO84" s="15"/>
      <c r="AP84" s="15"/>
      <c r="AQ84" s="15"/>
      <c r="AR84" s="27"/>
      <c r="AS84" s="15"/>
      <c r="AT84" s="15"/>
      <c r="AU84" s="429">
        <f>AU83-AU80</f>
        <v>-12961500.580000043</v>
      </c>
    </row>
    <row r="85" spans="3:47" ht="17.25">
      <c r="C85" s="86"/>
      <c r="D85" s="27"/>
      <c r="E85" s="15"/>
      <c r="F85" s="15"/>
      <c r="G85" s="15"/>
      <c r="H85" s="27"/>
      <c r="I85" s="15"/>
      <c r="J85" s="15"/>
      <c r="K85" s="15"/>
      <c r="L85" s="27"/>
      <c r="M85" s="15"/>
      <c r="N85" s="15"/>
      <c r="O85" s="15"/>
      <c r="P85" s="27"/>
      <c r="Q85" s="15"/>
      <c r="R85" s="15"/>
      <c r="S85" s="15"/>
      <c r="T85" s="27"/>
      <c r="U85" s="15"/>
      <c r="V85" s="15"/>
      <c r="W85" s="15"/>
      <c r="X85" s="27"/>
      <c r="Y85" s="15"/>
      <c r="Z85" s="15"/>
      <c r="AA85" s="15"/>
      <c r="AB85" s="27"/>
      <c r="AC85" s="15"/>
      <c r="AD85" s="15"/>
      <c r="AE85" s="429"/>
      <c r="AF85" s="27"/>
      <c r="AG85" s="15"/>
      <c r="AH85" s="15"/>
      <c r="AI85" s="15"/>
      <c r="AJ85" s="27"/>
      <c r="AK85" s="15"/>
      <c r="AL85" s="15"/>
      <c r="AM85" s="429"/>
      <c r="AN85" s="27"/>
      <c r="AO85" s="15"/>
      <c r="AP85" s="15"/>
      <c r="AQ85" s="15"/>
      <c r="AR85" s="27"/>
      <c r="AS85" s="15"/>
      <c r="AT85" s="15"/>
      <c r="AU85" s="429"/>
    </row>
    <row r="86" spans="2:47" ht="18">
      <c r="B86" s="85" t="s">
        <v>254</v>
      </c>
      <c r="C86" s="45"/>
      <c r="D86" s="45"/>
      <c r="E86" s="86"/>
      <c r="F86" s="85"/>
      <c r="G86" s="45"/>
      <c r="H86" s="45"/>
      <c r="I86" s="86"/>
      <c r="J86" s="85"/>
      <c r="K86" s="45"/>
      <c r="L86" s="45"/>
      <c r="M86" s="86"/>
      <c r="N86" s="85"/>
      <c r="O86" s="45"/>
      <c r="P86" s="282"/>
      <c r="Q86" s="11"/>
      <c r="R86" s="283"/>
      <c r="S86" s="282"/>
      <c r="T86" s="45"/>
      <c r="U86" s="86"/>
      <c r="V86" s="85"/>
      <c r="W86" s="45"/>
      <c r="X86" s="282"/>
      <c r="Y86" s="11"/>
      <c r="Z86" s="283"/>
      <c r="AA86" s="282"/>
      <c r="AB86" s="45"/>
      <c r="AC86" s="86"/>
      <c r="AD86" s="85"/>
      <c r="AE86" s="45"/>
      <c r="AF86" s="282"/>
      <c r="AG86" s="11"/>
      <c r="AH86" s="283"/>
      <c r="AI86" s="282"/>
      <c r="AJ86" s="45"/>
      <c r="AK86" s="86"/>
      <c r="AL86" s="85"/>
      <c r="AM86" s="45"/>
      <c r="AN86" s="282"/>
      <c r="AO86" s="11"/>
      <c r="AP86" s="283"/>
      <c r="AQ86" s="282"/>
      <c r="AR86" s="45"/>
      <c r="AS86" s="86"/>
      <c r="AT86" s="85"/>
      <c r="AU86" s="45"/>
    </row>
    <row r="87" spans="2:47" ht="17.25">
      <c r="B87" s="734" t="s">
        <v>255</v>
      </c>
      <c r="C87" s="734"/>
      <c r="D87" s="734"/>
      <c r="E87" s="734"/>
      <c r="F87" s="734"/>
      <c r="G87" s="734"/>
      <c r="H87" s="734"/>
      <c r="I87" s="734"/>
      <c r="J87" s="734"/>
      <c r="K87" s="734"/>
      <c r="L87" s="734"/>
      <c r="M87" s="734"/>
      <c r="N87" s="734"/>
      <c r="O87" s="734"/>
      <c r="P87" s="4"/>
      <c r="Q87" s="4"/>
      <c r="R87" s="4"/>
      <c r="S87" s="4"/>
      <c r="T87" s="5"/>
      <c r="U87" s="5"/>
      <c r="V87" s="86" t="s">
        <v>319</v>
      </c>
      <c r="W87" s="5"/>
      <c r="X87" s="4"/>
      <c r="Y87" s="4"/>
      <c r="Z87" s="4"/>
      <c r="AA87" s="4"/>
      <c r="AB87" s="5"/>
      <c r="AC87" s="5"/>
      <c r="AD87" s="86" t="s">
        <v>319</v>
      </c>
      <c r="AE87" s="5"/>
      <c r="AF87" s="4"/>
      <c r="AG87" s="4"/>
      <c r="AH87" s="4"/>
      <c r="AI87" s="4"/>
      <c r="AJ87" s="5"/>
      <c r="AK87" s="5"/>
      <c r="AL87" s="86" t="s">
        <v>319</v>
      </c>
      <c r="AM87" s="5"/>
      <c r="AN87" s="4"/>
      <c r="AO87" s="4"/>
      <c r="AP87" s="4"/>
      <c r="AQ87" s="4"/>
      <c r="AR87" s="5"/>
      <c r="AS87" s="5"/>
      <c r="AT87" s="86" t="s">
        <v>319</v>
      </c>
      <c r="AU87" s="5"/>
    </row>
    <row r="88" spans="2:47" ht="18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282"/>
      <c r="Q88" s="282"/>
      <c r="R88" s="282"/>
      <c r="S88" s="282"/>
      <c r="T88" s="45"/>
      <c r="U88" s="45"/>
      <c r="V88" s="45"/>
      <c r="W88" s="45"/>
      <c r="X88" s="282"/>
      <c r="Y88" s="282"/>
      <c r="Z88" s="282"/>
      <c r="AA88" s="282"/>
      <c r="AB88" s="45"/>
      <c r="AC88" s="45"/>
      <c r="AD88" s="45"/>
      <c r="AE88" s="45"/>
      <c r="AF88" s="282"/>
      <c r="AG88" s="282"/>
      <c r="AH88" s="282"/>
      <c r="AI88" s="282"/>
      <c r="AJ88" s="45"/>
      <c r="AK88" s="45"/>
      <c r="AL88" s="45"/>
      <c r="AM88" s="45"/>
      <c r="AN88" s="282"/>
      <c r="AO88" s="282"/>
      <c r="AP88" s="282"/>
      <c r="AQ88" s="282"/>
      <c r="AR88" s="45"/>
      <c r="AS88" s="45"/>
      <c r="AT88" s="45"/>
      <c r="AU88" s="45"/>
    </row>
    <row r="89" spans="16:43" ht="12.75">
      <c r="P89" s="3"/>
      <c r="Q89" s="3"/>
      <c r="R89" s="3"/>
      <c r="S89" s="3"/>
      <c r="X89" s="3"/>
      <c r="Y89" s="3"/>
      <c r="Z89" s="3"/>
      <c r="AA89" s="3"/>
      <c r="AF89" s="3"/>
      <c r="AG89" s="3"/>
      <c r="AH89" s="3"/>
      <c r="AI89" s="3"/>
      <c r="AN89" s="3"/>
      <c r="AO89" s="3"/>
      <c r="AP89" s="3"/>
      <c r="AQ89" s="3"/>
    </row>
  </sheetData>
  <sheetProtection password="F0DB" sheet="1" formatRows="0" selectLockedCells="1" selectUnlockedCells="1"/>
  <mergeCells count="95">
    <mergeCell ref="AK1:AM1"/>
    <mergeCell ref="AK2:AM2"/>
    <mergeCell ref="AK3:AM3"/>
    <mergeCell ref="Q14:R14"/>
    <mergeCell ref="S14:S15"/>
    <mergeCell ref="T14:T15"/>
    <mergeCell ref="T13:W13"/>
    <mergeCell ref="AG7:AI7"/>
    <mergeCell ref="AK7:AM7"/>
    <mergeCell ref="AF13:AI13"/>
    <mergeCell ref="AG5:AI5"/>
    <mergeCell ref="AK5:AM5"/>
    <mergeCell ref="AG6:AI6"/>
    <mergeCell ref="AK6:AM6"/>
    <mergeCell ref="AK14:AL14"/>
    <mergeCell ref="AM14:AM15"/>
    <mergeCell ref="AJ13:AM13"/>
    <mergeCell ref="AC6:AE6"/>
    <mergeCell ref="AF14:AF15"/>
    <mergeCell ref="AG14:AH14"/>
    <mergeCell ref="AI14:AI15"/>
    <mergeCell ref="AJ14:AJ15"/>
    <mergeCell ref="B10:AU10"/>
    <mergeCell ref="Y7:AA7"/>
    <mergeCell ref="AC7:AE7"/>
    <mergeCell ref="AC14:AD14"/>
    <mergeCell ref="AE14:AE15"/>
    <mergeCell ref="Y14:Z14"/>
    <mergeCell ref="AA14:AA15"/>
    <mergeCell ref="AB14:AB15"/>
    <mergeCell ref="AB13:AE13"/>
    <mergeCell ref="Y6:AA6"/>
    <mergeCell ref="H13:K13"/>
    <mergeCell ref="P13:S13"/>
    <mergeCell ref="I7:K7"/>
    <mergeCell ref="X13:AA13"/>
    <mergeCell ref="L13:O13"/>
    <mergeCell ref="U6:W6"/>
    <mergeCell ref="U7:W7"/>
    <mergeCell ref="Q6:S6"/>
    <mergeCell ref="Q7:S7"/>
    <mergeCell ref="X14:X15"/>
    <mergeCell ref="U14:V14"/>
    <mergeCell ref="W14:W15"/>
    <mergeCell ref="P14:P15"/>
    <mergeCell ref="AC1:AE1"/>
    <mergeCell ref="AC2:AE2"/>
    <mergeCell ref="AC3:AE3"/>
    <mergeCell ref="Y5:AA5"/>
    <mergeCell ref="AC5:AE5"/>
    <mergeCell ref="M5:O5"/>
    <mergeCell ref="U1:W1"/>
    <mergeCell ref="U2:W2"/>
    <mergeCell ref="U3:W3"/>
    <mergeCell ref="M1:O1"/>
    <mergeCell ref="M2:O2"/>
    <mergeCell ref="M3:O3"/>
    <mergeCell ref="Q5:S5"/>
    <mergeCell ref="U5:W5"/>
    <mergeCell ref="B87:O87"/>
    <mergeCell ref="H14:H15"/>
    <mergeCell ref="M6:O6"/>
    <mergeCell ref="M7:O7"/>
    <mergeCell ref="I6:K6"/>
    <mergeCell ref="B14:B15"/>
    <mergeCell ref="C14:C15"/>
    <mergeCell ref="D14:D15"/>
    <mergeCell ref="E14:F14"/>
    <mergeCell ref="L14:L15"/>
    <mergeCell ref="E5:G5"/>
    <mergeCell ref="E6:G6"/>
    <mergeCell ref="E7:G7"/>
    <mergeCell ref="G14:G15"/>
    <mergeCell ref="M14:N14"/>
    <mergeCell ref="O14:O15"/>
    <mergeCell ref="I14:J14"/>
    <mergeCell ref="K14:K15"/>
    <mergeCell ref="I5:K5"/>
    <mergeCell ref="AO6:AQ6"/>
    <mergeCell ref="AS6:AU6"/>
    <mergeCell ref="AO7:AQ7"/>
    <mergeCell ref="AS7:AU7"/>
    <mergeCell ref="AS1:AU1"/>
    <mergeCell ref="AS2:AU2"/>
    <mergeCell ref="AS3:AU3"/>
    <mergeCell ref="AO5:AQ5"/>
    <mergeCell ref="AS5:AU5"/>
    <mergeCell ref="AN13:AQ13"/>
    <mergeCell ref="AR13:AU13"/>
    <mergeCell ref="AN14:AN15"/>
    <mergeCell ref="AO14:AP14"/>
    <mergeCell ref="AQ14:AQ15"/>
    <mergeCell ref="AR14:AR15"/>
    <mergeCell ref="AS14:AT14"/>
    <mergeCell ref="AU14:AU15"/>
  </mergeCells>
  <printOptions/>
  <pageMargins left="0.6299212598425197" right="0.18" top="0.45" bottom="0.5511811023622047" header="0.43" footer="0.5118110236220472"/>
  <pageSetup fitToHeight="3" fitToWidth="1" horizontalDpi="600" verticalDpi="600" orientation="portrait" paperSize="9" scale="70" r:id="rId1"/>
  <colBreaks count="1" manualBreakCount="1">
    <brk id="15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9"/>
  <sheetViews>
    <sheetView view="pageBreakPreview" zoomScale="85" zoomScaleSheetLayoutView="85" zoomScalePageLayoutView="0" workbookViewId="0" topLeftCell="A1">
      <selection activeCell="A10" sqref="A10:AT10"/>
    </sheetView>
  </sheetViews>
  <sheetFormatPr defaultColWidth="9.00390625" defaultRowHeight="12.75"/>
  <cols>
    <col min="1" max="1" width="9.50390625" style="0" customWidth="1"/>
    <col min="2" max="2" width="46.50390625" style="0" customWidth="1"/>
    <col min="3" max="3" width="20.25390625" style="0" hidden="1" customWidth="1"/>
    <col min="4" max="4" width="19.75390625" style="0" hidden="1" customWidth="1"/>
    <col min="5" max="5" width="20.125" style="0" hidden="1" customWidth="1"/>
    <col min="6" max="10" width="19.50390625" style="0" hidden="1" customWidth="1"/>
    <col min="11" max="11" width="19.875" style="0" hidden="1" customWidth="1"/>
    <col min="12" max="12" width="20.875" style="0" hidden="1" customWidth="1"/>
    <col min="13" max="13" width="22.00390625" style="0" hidden="1" customWidth="1"/>
    <col min="14" max="14" width="19.875" style="0" hidden="1" customWidth="1"/>
    <col min="15" max="18" width="19.50390625" style="0" hidden="1" customWidth="1"/>
    <col min="19" max="19" width="19.875" style="0" hidden="1" customWidth="1"/>
    <col min="20" max="20" width="20.875" style="0" hidden="1" customWidth="1"/>
    <col min="21" max="21" width="20.75390625" style="0" hidden="1" customWidth="1"/>
    <col min="22" max="22" width="18.00390625" style="0" hidden="1" customWidth="1"/>
    <col min="23" max="26" width="19.50390625" style="0" hidden="1" customWidth="1"/>
    <col min="27" max="27" width="19.875" style="0" hidden="1" customWidth="1"/>
    <col min="28" max="28" width="20.875" style="0" hidden="1" customWidth="1"/>
    <col min="29" max="29" width="17.75390625" style="0" hidden="1" customWidth="1"/>
    <col min="30" max="30" width="17.50390625" style="0" hidden="1" customWidth="1"/>
    <col min="31" max="34" width="19.50390625" style="0" hidden="1" customWidth="1"/>
    <col min="35" max="35" width="19.875" style="0" hidden="1" customWidth="1"/>
    <col min="36" max="36" width="20.875" style="0" hidden="1" customWidth="1"/>
    <col min="37" max="37" width="22.00390625" style="0" hidden="1" customWidth="1"/>
    <col min="38" max="38" width="19.875" style="0" hidden="1" customWidth="1"/>
    <col min="39" max="42" width="19.50390625" style="0" hidden="1" customWidth="1"/>
    <col min="43" max="43" width="19.875" style="0" customWidth="1"/>
    <col min="44" max="44" width="20.875" style="0" customWidth="1"/>
    <col min="45" max="45" width="22.00390625" style="0" customWidth="1"/>
    <col min="46" max="46" width="19.875" style="0" customWidth="1"/>
  </cols>
  <sheetData>
    <row r="1" spans="1:46" ht="18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733" t="s">
        <v>75</v>
      </c>
      <c r="M1" s="733"/>
      <c r="N1" s="733"/>
      <c r="O1" s="45"/>
      <c r="P1" s="45"/>
      <c r="Q1" s="45"/>
      <c r="R1" s="45"/>
      <c r="S1" s="45"/>
      <c r="T1" s="733" t="s">
        <v>75</v>
      </c>
      <c r="U1" s="733"/>
      <c r="V1" s="733"/>
      <c r="W1" s="45"/>
      <c r="X1" s="45"/>
      <c r="Y1" s="45"/>
      <c r="Z1" s="45"/>
      <c r="AA1" s="45"/>
      <c r="AB1" s="733" t="s">
        <v>75</v>
      </c>
      <c r="AC1" s="733"/>
      <c r="AD1" s="733"/>
      <c r="AE1" s="45"/>
      <c r="AF1" s="45"/>
      <c r="AG1" s="45"/>
      <c r="AH1" s="45"/>
      <c r="AI1" s="45"/>
      <c r="AJ1" s="733" t="s">
        <v>75</v>
      </c>
      <c r="AK1" s="733"/>
      <c r="AL1" s="733"/>
      <c r="AM1" s="45"/>
      <c r="AN1" s="45"/>
      <c r="AO1" s="45"/>
      <c r="AP1" s="45"/>
      <c r="AQ1" s="45"/>
      <c r="AR1" s="733" t="s">
        <v>75</v>
      </c>
      <c r="AS1" s="733"/>
      <c r="AT1" s="733"/>
    </row>
    <row r="2" spans="1:46" ht="1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733" t="s">
        <v>543</v>
      </c>
      <c r="M2" s="733"/>
      <c r="N2" s="733"/>
      <c r="O2" s="45"/>
      <c r="P2" s="45"/>
      <c r="Q2" s="45"/>
      <c r="R2" s="45"/>
      <c r="S2" s="45"/>
      <c r="T2" s="733" t="s">
        <v>543</v>
      </c>
      <c r="U2" s="733"/>
      <c r="V2" s="733"/>
      <c r="W2" s="45"/>
      <c r="X2" s="45"/>
      <c r="Y2" s="45"/>
      <c r="Z2" s="45"/>
      <c r="AA2" s="45"/>
      <c r="AB2" s="733" t="s">
        <v>543</v>
      </c>
      <c r="AC2" s="733"/>
      <c r="AD2" s="733"/>
      <c r="AE2" s="45"/>
      <c r="AF2" s="45"/>
      <c r="AG2" s="45"/>
      <c r="AH2" s="45"/>
      <c r="AI2" s="45"/>
      <c r="AJ2" s="733" t="s">
        <v>543</v>
      </c>
      <c r="AK2" s="733"/>
      <c r="AL2" s="733"/>
      <c r="AM2" s="45"/>
      <c r="AN2" s="45"/>
      <c r="AO2" s="45"/>
      <c r="AP2" s="45"/>
      <c r="AQ2" s="45"/>
      <c r="AR2" s="733" t="s">
        <v>543</v>
      </c>
      <c r="AS2" s="733"/>
      <c r="AT2" s="733"/>
    </row>
    <row r="3" spans="1:46" ht="18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733" t="s">
        <v>321</v>
      </c>
      <c r="M3" s="733"/>
      <c r="N3" s="733"/>
      <c r="O3" s="45"/>
      <c r="P3" s="45"/>
      <c r="Q3" s="45"/>
      <c r="R3" s="45"/>
      <c r="S3" s="45"/>
      <c r="T3" s="733" t="s">
        <v>367</v>
      </c>
      <c r="U3" s="733"/>
      <c r="V3" s="733"/>
      <c r="W3" s="45"/>
      <c r="X3" s="45"/>
      <c r="Y3" s="45"/>
      <c r="Z3" s="45"/>
      <c r="AA3" s="45"/>
      <c r="AB3" s="733" t="s">
        <v>440</v>
      </c>
      <c r="AC3" s="733"/>
      <c r="AD3" s="733"/>
      <c r="AE3" s="45"/>
      <c r="AF3" s="45"/>
      <c r="AG3" s="45"/>
      <c r="AH3" s="45"/>
      <c r="AI3" s="45"/>
      <c r="AJ3" s="733" t="s">
        <v>623</v>
      </c>
      <c r="AK3" s="733"/>
      <c r="AL3" s="733"/>
      <c r="AM3" s="45"/>
      <c r="AN3" s="45"/>
      <c r="AO3" s="45"/>
      <c r="AP3" s="45"/>
      <c r="AQ3" s="45"/>
      <c r="AR3" s="733" t="s">
        <v>623</v>
      </c>
      <c r="AS3" s="733"/>
      <c r="AT3" s="733"/>
    </row>
    <row r="4" spans="1:46" ht="18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  <row r="5" spans="1:46" ht="18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733" t="s">
        <v>75</v>
      </c>
      <c r="M5" s="733"/>
      <c r="N5" s="733"/>
      <c r="O5" s="45"/>
      <c r="P5" s="45"/>
      <c r="Q5" s="45"/>
      <c r="R5" s="45"/>
      <c r="S5" s="45"/>
      <c r="T5" s="733" t="s">
        <v>75</v>
      </c>
      <c r="U5" s="733"/>
      <c r="V5" s="733"/>
      <c r="W5" s="45"/>
      <c r="X5" s="45"/>
      <c r="Y5" s="45"/>
      <c r="Z5" s="45"/>
      <c r="AA5" s="45"/>
      <c r="AB5" s="733" t="s">
        <v>75</v>
      </c>
      <c r="AC5" s="733"/>
      <c r="AD5" s="733"/>
      <c r="AE5" s="45"/>
      <c r="AF5" s="45"/>
      <c r="AG5" s="45"/>
      <c r="AH5" s="45"/>
      <c r="AI5" s="45"/>
      <c r="AJ5" s="733" t="s">
        <v>75</v>
      </c>
      <c r="AK5" s="733"/>
      <c r="AL5" s="733"/>
      <c r="AM5" s="45"/>
      <c r="AN5" s="45"/>
      <c r="AO5" s="45"/>
      <c r="AP5" s="45"/>
      <c r="AQ5" s="45"/>
      <c r="AR5" s="733" t="s">
        <v>75</v>
      </c>
      <c r="AS5" s="733"/>
      <c r="AT5" s="733"/>
    </row>
    <row r="6" spans="1:46" ht="18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733" t="s">
        <v>543</v>
      </c>
      <c r="M6" s="733"/>
      <c r="N6" s="733"/>
      <c r="O6" s="45"/>
      <c r="P6" s="45"/>
      <c r="Q6" s="45"/>
      <c r="R6" s="45"/>
      <c r="S6" s="45"/>
      <c r="T6" s="733" t="s">
        <v>543</v>
      </c>
      <c r="U6" s="733"/>
      <c r="V6" s="733"/>
      <c r="W6" s="45"/>
      <c r="X6" s="45"/>
      <c r="Y6" s="45"/>
      <c r="Z6" s="45"/>
      <c r="AA6" s="45"/>
      <c r="AB6" s="733" t="s">
        <v>543</v>
      </c>
      <c r="AC6" s="733"/>
      <c r="AD6" s="733"/>
      <c r="AE6" s="45"/>
      <c r="AF6" s="45"/>
      <c r="AG6" s="45"/>
      <c r="AH6" s="45"/>
      <c r="AI6" s="45"/>
      <c r="AJ6" s="733" t="s">
        <v>543</v>
      </c>
      <c r="AK6" s="733"/>
      <c r="AL6" s="733"/>
      <c r="AM6" s="45"/>
      <c r="AN6" s="45"/>
      <c r="AO6" s="45"/>
      <c r="AP6" s="45"/>
      <c r="AQ6" s="45"/>
      <c r="AR6" s="733" t="s">
        <v>543</v>
      </c>
      <c r="AS6" s="733"/>
      <c r="AT6" s="733"/>
    </row>
    <row r="7" spans="1:46" ht="24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733" t="s">
        <v>322</v>
      </c>
      <c r="M7" s="733"/>
      <c r="N7" s="733"/>
      <c r="O7" s="45"/>
      <c r="P7" s="45"/>
      <c r="Q7" s="45"/>
      <c r="R7" s="45"/>
      <c r="S7" s="45"/>
      <c r="T7" s="733" t="s">
        <v>322</v>
      </c>
      <c r="U7" s="733"/>
      <c r="V7" s="733"/>
      <c r="W7" s="45"/>
      <c r="X7" s="45"/>
      <c r="Y7" s="45"/>
      <c r="Z7" s="45"/>
      <c r="AA7" s="45"/>
      <c r="AB7" s="733" t="s">
        <v>322</v>
      </c>
      <c r="AC7" s="733"/>
      <c r="AD7" s="733"/>
      <c r="AE7" s="45"/>
      <c r="AF7" s="45"/>
      <c r="AG7" s="45"/>
      <c r="AH7" s="45"/>
      <c r="AI7" s="45"/>
      <c r="AJ7" s="733" t="s">
        <v>322</v>
      </c>
      <c r="AK7" s="733"/>
      <c r="AL7" s="733"/>
      <c r="AM7" s="45"/>
      <c r="AN7" s="45"/>
      <c r="AO7" s="45"/>
      <c r="AP7" s="45"/>
      <c r="AQ7" s="45"/>
      <c r="AR7" s="733" t="s">
        <v>322</v>
      </c>
      <c r="AS7" s="733"/>
      <c r="AT7" s="733"/>
    </row>
    <row r="8" spans="1:46" ht="18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</row>
    <row r="9" spans="1:46" ht="15" customHeight="1">
      <c r="A9" s="86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28"/>
      <c r="N9" s="28"/>
      <c r="O9" s="45"/>
      <c r="P9" s="45"/>
      <c r="Q9" s="45"/>
      <c r="R9" s="45"/>
      <c r="S9" s="45"/>
      <c r="T9" s="45"/>
      <c r="U9" s="28"/>
      <c r="V9" s="28"/>
      <c r="W9" s="45"/>
      <c r="X9" s="45"/>
      <c r="Y9" s="45"/>
      <c r="Z9" s="45"/>
      <c r="AA9" s="45"/>
      <c r="AB9" s="45"/>
      <c r="AC9" s="28"/>
      <c r="AD9" s="28"/>
      <c r="AE9" s="45"/>
      <c r="AF9" s="45"/>
      <c r="AG9" s="45"/>
      <c r="AH9" s="45"/>
      <c r="AI9" s="45"/>
      <c r="AJ9" s="45"/>
      <c r="AK9" s="28"/>
      <c r="AL9" s="28"/>
      <c r="AM9" s="45"/>
      <c r="AN9" s="45"/>
      <c r="AO9" s="45"/>
      <c r="AP9" s="45"/>
      <c r="AQ9" s="45"/>
      <c r="AR9" s="45"/>
      <c r="AS9" s="28"/>
      <c r="AT9" s="28"/>
    </row>
    <row r="10" spans="1:46" ht="28.5" customHeight="1">
      <c r="A10" s="697" t="s">
        <v>190</v>
      </c>
      <c r="B10" s="697"/>
      <c r="C10" s="697"/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697"/>
      <c r="Z10" s="697"/>
      <c r="AA10" s="697"/>
      <c r="AB10" s="697"/>
      <c r="AC10" s="697"/>
      <c r="AD10" s="697"/>
      <c r="AE10" s="697"/>
      <c r="AF10" s="697"/>
      <c r="AG10" s="697"/>
      <c r="AH10" s="697"/>
      <c r="AI10" s="697"/>
      <c r="AJ10" s="697"/>
      <c r="AK10" s="697"/>
      <c r="AL10" s="697"/>
      <c r="AM10" s="697"/>
      <c r="AN10" s="697"/>
      <c r="AO10" s="697"/>
      <c r="AP10" s="697"/>
      <c r="AQ10" s="697"/>
      <c r="AR10" s="697"/>
      <c r="AS10" s="697"/>
      <c r="AT10" s="697"/>
    </row>
    <row r="11" spans="1:46" ht="17.25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</row>
    <row r="12" spans="1:46" ht="18" thickBot="1">
      <c r="A12" s="201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737"/>
      <c r="M12" s="737"/>
      <c r="N12" s="189" t="s">
        <v>548</v>
      </c>
      <c r="O12" s="45"/>
      <c r="P12" s="45"/>
      <c r="Q12" s="45"/>
      <c r="R12" s="45"/>
      <c r="S12" s="45"/>
      <c r="T12" s="737"/>
      <c r="U12" s="737"/>
      <c r="V12" s="189" t="s">
        <v>548</v>
      </c>
      <c r="W12" s="45"/>
      <c r="X12" s="45"/>
      <c r="Y12" s="45"/>
      <c r="Z12" s="45"/>
      <c r="AA12" s="45"/>
      <c r="AB12" s="737"/>
      <c r="AC12" s="737"/>
      <c r="AD12" s="189" t="s">
        <v>548</v>
      </c>
      <c r="AE12" s="45"/>
      <c r="AF12" s="45"/>
      <c r="AG12" s="45"/>
      <c r="AH12" s="45"/>
      <c r="AI12" s="45"/>
      <c r="AJ12" s="737"/>
      <c r="AK12" s="737"/>
      <c r="AL12" s="189" t="s">
        <v>548</v>
      </c>
      <c r="AM12" s="45"/>
      <c r="AN12" s="45"/>
      <c r="AO12" s="45"/>
      <c r="AP12" s="45"/>
      <c r="AQ12" s="45"/>
      <c r="AR12" s="737"/>
      <c r="AS12" s="737"/>
      <c r="AT12" s="189" t="s">
        <v>548</v>
      </c>
    </row>
    <row r="13" spans="1:46" ht="22.5" customHeight="1" hidden="1" thickBot="1">
      <c r="A13" s="201"/>
      <c r="B13" s="45"/>
      <c r="C13" s="45"/>
      <c r="D13" s="45"/>
      <c r="E13" s="45"/>
      <c r="F13" s="45"/>
      <c r="G13" s="739" t="s">
        <v>208</v>
      </c>
      <c r="H13" s="739"/>
      <c r="I13" s="739"/>
      <c r="J13" s="739"/>
      <c r="K13" s="740" t="s">
        <v>253</v>
      </c>
      <c r="L13" s="740"/>
      <c r="M13" s="740"/>
      <c r="N13" s="740"/>
      <c r="O13" s="739" t="s">
        <v>364</v>
      </c>
      <c r="P13" s="739"/>
      <c r="Q13" s="739"/>
      <c r="R13" s="739"/>
      <c r="S13" s="740" t="s">
        <v>366</v>
      </c>
      <c r="T13" s="740"/>
      <c r="U13" s="740"/>
      <c r="V13" s="740"/>
      <c r="W13" s="739" t="s">
        <v>481</v>
      </c>
      <c r="X13" s="739"/>
      <c r="Y13" s="739"/>
      <c r="Z13" s="739"/>
      <c r="AA13" s="740" t="s">
        <v>337</v>
      </c>
      <c r="AB13" s="740"/>
      <c r="AC13" s="740"/>
      <c r="AD13" s="740"/>
      <c r="AE13" s="739" t="s">
        <v>496</v>
      </c>
      <c r="AF13" s="739"/>
      <c r="AG13" s="739"/>
      <c r="AH13" s="739"/>
      <c r="AI13" s="740" t="s">
        <v>402</v>
      </c>
      <c r="AJ13" s="740"/>
      <c r="AK13" s="740"/>
      <c r="AL13" s="740"/>
      <c r="AM13" s="739" t="s">
        <v>620</v>
      </c>
      <c r="AN13" s="739"/>
      <c r="AO13" s="739"/>
      <c r="AP13" s="739"/>
      <c r="AQ13" s="740" t="s">
        <v>624</v>
      </c>
      <c r="AR13" s="740"/>
      <c r="AS13" s="740"/>
      <c r="AT13" s="740"/>
    </row>
    <row r="14" spans="1:46" ht="25.5" customHeight="1">
      <c r="A14" s="707" t="s">
        <v>527</v>
      </c>
      <c r="B14" s="738" t="s">
        <v>560</v>
      </c>
      <c r="C14" s="738" t="s">
        <v>533</v>
      </c>
      <c r="D14" s="738" t="s">
        <v>561</v>
      </c>
      <c r="E14" s="738"/>
      <c r="F14" s="738" t="s">
        <v>528</v>
      </c>
      <c r="G14" s="717" t="s">
        <v>533</v>
      </c>
      <c r="H14" s="717" t="s">
        <v>561</v>
      </c>
      <c r="I14" s="717"/>
      <c r="J14" s="717" t="s">
        <v>528</v>
      </c>
      <c r="K14" s="738" t="s">
        <v>533</v>
      </c>
      <c r="L14" s="738" t="s">
        <v>561</v>
      </c>
      <c r="M14" s="738"/>
      <c r="N14" s="738" t="s">
        <v>528</v>
      </c>
      <c r="O14" s="717" t="s">
        <v>533</v>
      </c>
      <c r="P14" s="717" t="s">
        <v>561</v>
      </c>
      <c r="Q14" s="717"/>
      <c r="R14" s="717" t="s">
        <v>528</v>
      </c>
      <c r="S14" s="738" t="s">
        <v>533</v>
      </c>
      <c r="T14" s="738" t="s">
        <v>561</v>
      </c>
      <c r="U14" s="738"/>
      <c r="V14" s="713" t="s">
        <v>528</v>
      </c>
      <c r="W14" s="741" t="s">
        <v>533</v>
      </c>
      <c r="X14" s="717" t="s">
        <v>561</v>
      </c>
      <c r="Y14" s="717"/>
      <c r="Z14" s="718" t="s">
        <v>528</v>
      </c>
      <c r="AA14" s="710" t="s">
        <v>533</v>
      </c>
      <c r="AB14" s="738" t="s">
        <v>561</v>
      </c>
      <c r="AC14" s="738"/>
      <c r="AD14" s="738" t="s">
        <v>528</v>
      </c>
      <c r="AE14" s="741" t="s">
        <v>533</v>
      </c>
      <c r="AF14" s="717" t="s">
        <v>561</v>
      </c>
      <c r="AG14" s="717"/>
      <c r="AH14" s="718" t="s">
        <v>528</v>
      </c>
      <c r="AI14" s="710" t="s">
        <v>533</v>
      </c>
      <c r="AJ14" s="738" t="s">
        <v>561</v>
      </c>
      <c r="AK14" s="738"/>
      <c r="AL14" s="738" t="s">
        <v>528</v>
      </c>
      <c r="AM14" s="741" t="s">
        <v>533</v>
      </c>
      <c r="AN14" s="717" t="s">
        <v>561</v>
      </c>
      <c r="AO14" s="717"/>
      <c r="AP14" s="718" t="s">
        <v>528</v>
      </c>
      <c r="AQ14" s="710" t="s">
        <v>533</v>
      </c>
      <c r="AR14" s="738" t="s">
        <v>561</v>
      </c>
      <c r="AS14" s="738"/>
      <c r="AT14" s="738" t="s">
        <v>528</v>
      </c>
    </row>
    <row r="15" spans="1:46" ht="12">
      <c r="A15" s="708"/>
      <c r="B15" s="716"/>
      <c r="C15" s="716"/>
      <c r="D15" s="716" t="s">
        <v>528</v>
      </c>
      <c r="E15" s="716" t="s">
        <v>544</v>
      </c>
      <c r="F15" s="716"/>
      <c r="G15" s="705"/>
      <c r="H15" s="705" t="s">
        <v>528</v>
      </c>
      <c r="I15" s="705" t="s">
        <v>544</v>
      </c>
      <c r="J15" s="705"/>
      <c r="K15" s="716"/>
      <c r="L15" s="716" t="s">
        <v>528</v>
      </c>
      <c r="M15" s="716" t="s">
        <v>544</v>
      </c>
      <c r="N15" s="716"/>
      <c r="O15" s="705"/>
      <c r="P15" s="705" t="s">
        <v>528</v>
      </c>
      <c r="Q15" s="705" t="s">
        <v>544</v>
      </c>
      <c r="R15" s="705"/>
      <c r="S15" s="716"/>
      <c r="T15" s="716" t="s">
        <v>528</v>
      </c>
      <c r="U15" s="716" t="s">
        <v>544</v>
      </c>
      <c r="V15" s="714"/>
      <c r="W15" s="742"/>
      <c r="X15" s="705" t="s">
        <v>528</v>
      </c>
      <c r="Y15" s="705" t="s">
        <v>544</v>
      </c>
      <c r="Z15" s="719"/>
      <c r="AA15" s="711"/>
      <c r="AB15" s="716" t="s">
        <v>528</v>
      </c>
      <c r="AC15" s="716" t="s">
        <v>544</v>
      </c>
      <c r="AD15" s="716"/>
      <c r="AE15" s="742"/>
      <c r="AF15" s="705" t="s">
        <v>528</v>
      </c>
      <c r="AG15" s="705" t="s">
        <v>544</v>
      </c>
      <c r="AH15" s="719"/>
      <c r="AI15" s="711"/>
      <c r="AJ15" s="716" t="s">
        <v>528</v>
      </c>
      <c r="AK15" s="716" t="s">
        <v>544</v>
      </c>
      <c r="AL15" s="716"/>
      <c r="AM15" s="742"/>
      <c r="AN15" s="705" t="s">
        <v>528</v>
      </c>
      <c r="AO15" s="705" t="s">
        <v>544</v>
      </c>
      <c r="AP15" s="719"/>
      <c r="AQ15" s="711"/>
      <c r="AR15" s="716" t="s">
        <v>528</v>
      </c>
      <c r="AS15" s="716" t="s">
        <v>544</v>
      </c>
      <c r="AT15" s="716"/>
    </row>
    <row r="16" spans="1:46" ht="40.5" customHeight="1" thickBot="1">
      <c r="A16" s="709"/>
      <c r="B16" s="704"/>
      <c r="C16" s="704"/>
      <c r="D16" s="704"/>
      <c r="E16" s="704"/>
      <c r="F16" s="704"/>
      <c r="G16" s="706"/>
      <c r="H16" s="706"/>
      <c r="I16" s="706"/>
      <c r="J16" s="706"/>
      <c r="K16" s="704"/>
      <c r="L16" s="704"/>
      <c r="M16" s="704"/>
      <c r="N16" s="704"/>
      <c r="O16" s="706"/>
      <c r="P16" s="706"/>
      <c r="Q16" s="706"/>
      <c r="R16" s="706"/>
      <c r="S16" s="704"/>
      <c r="T16" s="704"/>
      <c r="U16" s="704"/>
      <c r="V16" s="715"/>
      <c r="W16" s="743"/>
      <c r="X16" s="706"/>
      <c r="Y16" s="706"/>
      <c r="Z16" s="720"/>
      <c r="AA16" s="712"/>
      <c r="AB16" s="704"/>
      <c r="AC16" s="704"/>
      <c r="AD16" s="704"/>
      <c r="AE16" s="743"/>
      <c r="AF16" s="706"/>
      <c r="AG16" s="706"/>
      <c r="AH16" s="720"/>
      <c r="AI16" s="712"/>
      <c r="AJ16" s="704"/>
      <c r="AK16" s="704"/>
      <c r="AL16" s="704"/>
      <c r="AM16" s="743"/>
      <c r="AN16" s="706"/>
      <c r="AO16" s="706"/>
      <c r="AP16" s="720"/>
      <c r="AQ16" s="712"/>
      <c r="AR16" s="704"/>
      <c r="AS16" s="704"/>
      <c r="AT16" s="704"/>
    </row>
    <row r="17" spans="1:46" ht="18">
      <c r="A17" s="202">
        <v>1</v>
      </c>
      <c r="B17" s="203">
        <v>2</v>
      </c>
      <c r="C17" s="203">
        <v>3</v>
      </c>
      <c r="D17" s="204">
        <v>4</v>
      </c>
      <c r="E17" s="204">
        <v>5</v>
      </c>
      <c r="F17" s="203">
        <v>6</v>
      </c>
      <c r="G17" s="205"/>
      <c r="H17" s="205"/>
      <c r="I17" s="205"/>
      <c r="J17" s="205"/>
      <c r="K17" s="203">
        <v>3</v>
      </c>
      <c r="L17" s="204">
        <v>4</v>
      </c>
      <c r="M17" s="204">
        <v>5</v>
      </c>
      <c r="N17" s="203">
        <v>6</v>
      </c>
      <c r="O17" s="205"/>
      <c r="P17" s="205"/>
      <c r="Q17" s="205"/>
      <c r="R17" s="205"/>
      <c r="S17" s="203">
        <v>3</v>
      </c>
      <c r="T17" s="204">
        <v>4</v>
      </c>
      <c r="U17" s="204">
        <v>5</v>
      </c>
      <c r="V17" s="448">
        <v>6</v>
      </c>
      <c r="W17" s="457"/>
      <c r="X17" s="205"/>
      <c r="Y17" s="205"/>
      <c r="Z17" s="458"/>
      <c r="AA17" s="452">
        <v>3</v>
      </c>
      <c r="AB17" s="204">
        <v>4</v>
      </c>
      <c r="AC17" s="204">
        <v>5</v>
      </c>
      <c r="AD17" s="203">
        <v>6</v>
      </c>
      <c r="AE17" s="457"/>
      <c r="AF17" s="205"/>
      <c r="AG17" s="205"/>
      <c r="AH17" s="458"/>
      <c r="AI17" s="452">
        <v>3</v>
      </c>
      <c r="AJ17" s="204">
        <v>4</v>
      </c>
      <c r="AK17" s="204">
        <v>5</v>
      </c>
      <c r="AL17" s="203">
        <v>6</v>
      </c>
      <c r="AM17" s="457"/>
      <c r="AN17" s="205"/>
      <c r="AO17" s="205"/>
      <c r="AP17" s="458"/>
      <c r="AQ17" s="452">
        <v>3</v>
      </c>
      <c r="AR17" s="204">
        <v>4</v>
      </c>
      <c r="AS17" s="204">
        <v>5</v>
      </c>
      <c r="AT17" s="203">
        <v>6</v>
      </c>
    </row>
    <row r="18" spans="1:46" ht="20.25" customHeight="1">
      <c r="A18" s="206">
        <v>200000</v>
      </c>
      <c r="B18" s="207" t="s">
        <v>562</v>
      </c>
      <c r="C18" s="208">
        <f>C19</f>
        <v>-9382590</v>
      </c>
      <c r="D18" s="208">
        <f>D19</f>
        <v>9382590</v>
      </c>
      <c r="E18" s="208">
        <f>E19</f>
        <v>9382590</v>
      </c>
      <c r="F18" s="209">
        <v>0</v>
      </c>
      <c r="G18" s="210">
        <f>G19</f>
        <v>5013015</v>
      </c>
      <c r="H18" s="210">
        <f>H19</f>
        <v>7872646.03</v>
      </c>
      <c r="I18" s="210">
        <f>I19</f>
        <v>7811537</v>
      </c>
      <c r="J18" s="210">
        <f>G18+H18</f>
        <v>12885661.030000001</v>
      </c>
      <c r="K18" s="208">
        <f>K19</f>
        <v>-4369575</v>
      </c>
      <c r="L18" s="208">
        <f>L19</f>
        <v>17255236.03</v>
      </c>
      <c r="M18" s="208">
        <f>M19</f>
        <v>17194127</v>
      </c>
      <c r="N18" s="100">
        <f>L18+K18</f>
        <v>12885661.030000001</v>
      </c>
      <c r="O18" s="210">
        <f>O19</f>
        <v>3180685</v>
      </c>
      <c r="P18" s="210">
        <f>P19</f>
        <v>8877783.97</v>
      </c>
      <c r="Q18" s="210">
        <f>Q19</f>
        <v>8938893</v>
      </c>
      <c r="R18" s="210">
        <f>O18+P18</f>
        <v>12058468.97</v>
      </c>
      <c r="S18" s="208">
        <f>S19</f>
        <v>-1188890</v>
      </c>
      <c r="T18" s="208">
        <f>T19</f>
        <v>26133020</v>
      </c>
      <c r="U18" s="208">
        <f>U19</f>
        <v>26133020</v>
      </c>
      <c r="V18" s="104">
        <f aca="true" t="shared" si="0" ref="V18:V27">T18+S18</f>
        <v>24944130</v>
      </c>
      <c r="W18" s="459">
        <f>W19</f>
        <v>-1711739.27</v>
      </c>
      <c r="X18" s="432">
        <f>X19</f>
        <v>1919877.73</v>
      </c>
      <c r="Y18" s="432">
        <f>Y19</f>
        <v>1919877.73</v>
      </c>
      <c r="Z18" s="460">
        <f>W18+X18</f>
        <v>208138.45999999996</v>
      </c>
      <c r="AA18" s="453">
        <f>AA19</f>
        <v>-2900629.2699999996</v>
      </c>
      <c r="AB18" s="208">
        <f>AB19</f>
        <v>28052897.73</v>
      </c>
      <c r="AC18" s="208">
        <f>AC19</f>
        <v>28052897.73</v>
      </c>
      <c r="AD18" s="100">
        <f aca="true" t="shared" si="1" ref="AD18:AD27">AB18+AA18</f>
        <v>25152268.46</v>
      </c>
      <c r="AE18" s="459">
        <f>AE19</f>
        <v>-6780994</v>
      </c>
      <c r="AF18" s="432">
        <f>AF19</f>
        <v>6922394</v>
      </c>
      <c r="AG18" s="432">
        <f>AG19</f>
        <v>6922394</v>
      </c>
      <c r="AH18" s="460">
        <f>AE18+AF18</f>
        <v>141400</v>
      </c>
      <c r="AI18" s="453">
        <f>AI19</f>
        <v>-9681623.27</v>
      </c>
      <c r="AJ18" s="208">
        <f>AJ19</f>
        <v>34975291.73</v>
      </c>
      <c r="AK18" s="208">
        <f>AK19</f>
        <v>34975291.73</v>
      </c>
      <c r="AL18" s="100">
        <f aca="true" t="shared" si="2" ref="AL18:AL27">AJ18+AI18</f>
        <v>25293668.459999997</v>
      </c>
      <c r="AM18" s="459">
        <f>AM19</f>
        <v>0</v>
      </c>
      <c r="AN18" s="432">
        <f>AN19</f>
        <v>0</v>
      </c>
      <c r="AO18" s="432">
        <f>AO19</f>
        <v>0</v>
      </c>
      <c r="AP18" s="460">
        <f>AM18+AN18</f>
        <v>0</v>
      </c>
      <c r="AQ18" s="453">
        <f>AQ19</f>
        <v>-9681623.27</v>
      </c>
      <c r="AR18" s="208">
        <f>AR19</f>
        <v>34975291.73</v>
      </c>
      <c r="AS18" s="208">
        <f>AS19</f>
        <v>34975291.73</v>
      </c>
      <c r="AT18" s="100">
        <f aca="true" t="shared" si="3" ref="AT18:AT27">AR18+AQ18</f>
        <v>25293668.459999997</v>
      </c>
    </row>
    <row r="19" spans="1:46" ht="58.5" customHeight="1">
      <c r="A19" s="211">
        <v>208000</v>
      </c>
      <c r="B19" s="212" t="s">
        <v>563</v>
      </c>
      <c r="C19" s="213">
        <f>C21+C20</f>
        <v>-9382590</v>
      </c>
      <c r="D19" s="214">
        <v>9382590</v>
      </c>
      <c r="E19" s="215">
        <v>9382590</v>
      </c>
      <c r="F19" s="216">
        <v>0</v>
      </c>
      <c r="G19" s="217">
        <f>G21+G20</f>
        <v>5013015</v>
      </c>
      <c r="H19" s="217">
        <f>H21+H20</f>
        <v>7872646.03</v>
      </c>
      <c r="I19" s="217">
        <f>I21+I20</f>
        <v>7811537</v>
      </c>
      <c r="J19" s="210">
        <f aca="true" t="shared" si="4" ref="J19:J27">G19+H19</f>
        <v>12885661.030000001</v>
      </c>
      <c r="K19" s="218">
        <f>K20+K21</f>
        <v>-4369575</v>
      </c>
      <c r="L19" s="218">
        <f>L20+L21</f>
        <v>17255236.03</v>
      </c>
      <c r="M19" s="218">
        <f>M20+M21</f>
        <v>17194127</v>
      </c>
      <c r="N19" s="219">
        <f>L19+K19</f>
        <v>12885661.030000001</v>
      </c>
      <c r="O19" s="217">
        <f>O21+O20</f>
        <v>3180685</v>
      </c>
      <c r="P19" s="217">
        <f>P21+P20</f>
        <v>8877783.97</v>
      </c>
      <c r="Q19" s="217">
        <f>Q21+Q20</f>
        <v>8938893</v>
      </c>
      <c r="R19" s="210">
        <f aca="true" t="shared" si="5" ref="R19:R27">O19+P19</f>
        <v>12058468.97</v>
      </c>
      <c r="S19" s="218">
        <f>S20+S21</f>
        <v>-1188890</v>
      </c>
      <c r="T19" s="218">
        <f>T20+T21</f>
        <v>26133020</v>
      </c>
      <c r="U19" s="218">
        <f>U20+U21</f>
        <v>26133020</v>
      </c>
      <c r="V19" s="449">
        <f t="shared" si="0"/>
        <v>24944130</v>
      </c>
      <c r="W19" s="461">
        <f>W20+W21</f>
        <v>-1711739.27</v>
      </c>
      <c r="X19" s="433">
        <f>X21+X20</f>
        <v>1919877.73</v>
      </c>
      <c r="Y19" s="433">
        <f>Y21+Y20</f>
        <v>1919877.73</v>
      </c>
      <c r="Z19" s="460">
        <f aca="true" t="shared" si="6" ref="Z19:Z27">W19+X19</f>
        <v>208138.45999999996</v>
      </c>
      <c r="AA19" s="454">
        <f>AA20+AA21</f>
        <v>-2900629.2699999996</v>
      </c>
      <c r="AB19" s="218">
        <f>AB20+AB21</f>
        <v>28052897.73</v>
      </c>
      <c r="AC19" s="218">
        <f>AC20+AC21</f>
        <v>28052897.73</v>
      </c>
      <c r="AD19" s="219">
        <f t="shared" si="1"/>
        <v>25152268.46</v>
      </c>
      <c r="AE19" s="461">
        <f>AE20+AE21</f>
        <v>-6780994</v>
      </c>
      <c r="AF19" s="433">
        <f>AF21+AF20</f>
        <v>6922394</v>
      </c>
      <c r="AG19" s="433">
        <f>AG21+AG20</f>
        <v>6922394</v>
      </c>
      <c r="AH19" s="460">
        <f aca="true" t="shared" si="7" ref="AH19:AH27">AE19+AF19</f>
        <v>141400</v>
      </c>
      <c r="AI19" s="454">
        <f>AI20+AI21</f>
        <v>-9681623.27</v>
      </c>
      <c r="AJ19" s="218">
        <f>AJ20+AJ21</f>
        <v>34975291.73</v>
      </c>
      <c r="AK19" s="218">
        <f>AK20+AK21</f>
        <v>34975291.73</v>
      </c>
      <c r="AL19" s="219">
        <f t="shared" si="2"/>
        <v>25293668.459999997</v>
      </c>
      <c r="AM19" s="461">
        <f>AM20+AM21</f>
        <v>0</v>
      </c>
      <c r="AN19" s="433">
        <f>AN21+AN20</f>
        <v>0</v>
      </c>
      <c r="AO19" s="433">
        <f>AO21+AO20</f>
        <v>0</v>
      </c>
      <c r="AP19" s="460">
        <f aca="true" t="shared" si="8" ref="AP19:AP27">AM19+AN19</f>
        <v>0</v>
      </c>
      <c r="AQ19" s="454">
        <f>AQ20+AQ21</f>
        <v>-9681623.27</v>
      </c>
      <c r="AR19" s="218">
        <f>AR20+AR21</f>
        <v>34975291.73</v>
      </c>
      <c r="AS19" s="218">
        <f>AS20+AS21</f>
        <v>34975291.73</v>
      </c>
      <c r="AT19" s="219">
        <f t="shared" si="3"/>
        <v>25293668.459999997</v>
      </c>
    </row>
    <row r="20" spans="1:46" ht="24.75" customHeight="1">
      <c r="A20" s="211">
        <v>208100</v>
      </c>
      <c r="B20" s="220" t="s">
        <v>570</v>
      </c>
      <c r="C20" s="214"/>
      <c r="D20" s="214"/>
      <c r="E20" s="221"/>
      <c r="F20" s="209"/>
      <c r="G20" s="222">
        <v>12824552</v>
      </c>
      <c r="H20" s="222">
        <v>61109.03</v>
      </c>
      <c r="I20" s="223"/>
      <c r="J20" s="210">
        <f t="shared" si="4"/>
        <v>12885661.03</v>
      </c>
      <c r="K20" s="224">
        <f>G20+C20</f>
        <v>12824552</v>
      </c>
      <c r="L20" s="224">
        <f aca="true" t="shared" si="9" ref="K20:M21">H20+D20</f>
        <v>61109.03</v>
      </c>
      <c r="M20" s="224">
        <f t="shared" si="9"/>
        <v>0</v>
      </c>
      <c r="N20" s="100">
        <f aca="true" t="shared" si="10" ref="N20:N26">L20+K20</f>
        <v>12885661.03</v>
      </c>
      <c r="O20" s="222">
        <v>12119578</v>
      </c>
      <c r="P20" s="222">
        <v>-61109.03</v>
      </c>
      <c r="Q20" s="223"/>
      <c r="R20" s="210">
        <f t="shared" si="5"/>
        <v>12058468.97</v>
      </c>
      <c r="S20" s="224">
        <f aca="true" t="shared" si="11" ref="S20:U21">O20+K20</f>
        <v>24944130</v>
      </c>
      <c r="T20" s="224">
        <f t="shared" si="11"/>
        <v>0</v>
      </c>
      <c r="U20" s="224">
        <f t="shared" si="11"/>
        <v>0</v>
      </c>
      <c r="V20" s="104">
        <f t="shared" si="0"/>
        <v>24944130</v>
      </c>
      <c r="W20" s="461">
        <v>87510.73</v>
      </c>
      <c r="X20" s="433">
        <v>120627.73</v>
      </c>
      <c r="Y20" s="434">
        <v>120627.73</v>
      </c>
      <c r="Z20" s="460">
        <f t="shared" si="6"/>
        <v>208138.46</v>
      </c>
      <c r="AA20" s="454">
        <f aca="true" t="shared" si="12" ref="AA20:AC21">W20+S20</f>
        <v>25031640.73</v>
      </c>
      <c r="AB20" s="218">
        <f t="shared" si="12"/>
        <v>120627.73</v>
      </c>
      <c r="AC20" s="218">
        <f t="shared" si="12"/>
        <v>120627.73</v>
      </c>
      <c r="AD20" s="100">
        <f t="shared" si="1"/>
        <v>25152268.46</v>
      </c>
      <c r="AE20" s="461"/>
      <c r="AF20" s="433">
        <v>141400</v>
      </c>
      <c r="AG20" s="434">
        <v>141400</v>
      </c>
      <c r="AH20" s="460">
        <f t="shared" si="7"/>
        <v>141400</v>
      </c>
      <c r="AI20" s="454">
        <f aca="true" t="shared" si="13" ref="AI20:AK21">AE20+AA20</f>
        <v>25031640.73</v>
      </c>
      <c r="AJ20" s="218">
        <f t="shared" si="13"/>
        <v>262027.72999999998</v>
      </c>
      <c r="AK20" s="218">
        <f t="shared" si="13"/>
        <v>262027.72999999998</v>
      </c>
      <c r="AL20" s="100">
        <f t="shared" si="2"/>
        <v>25293668.46</v>
      </c>
      <c r="AM20" s="461"/>
      <c r="AN20" s="433"/>
      <c r="AO20" s="434"/>
      <c r="AP20" s="460">
        <f t="shared" si="8"/>
        <v>0</v>
      </c>
      <c r="AQ20" s="454">
        <f aca="true" t="shared" si="14" ref="AQ20:AS21">AM20+AI20</f>
        <v>25031640.73</v>
      </c>
      <c r="AR20" s="218">
        <f t="shared" si="14"/>
        <v>262027.72999999998</v>
      </c>
      <c r="AS20" s="218">
        <f t="shared" si="14"/>
        <v>262027.72999999998</v>
      </c>
      <c r="AT20" s="100">
        <f t="shared" si="3"/>
        <v>25293668.46</v>
      </c>
    </row>
    <row r="21" spans="1:46" ht="54" customHeight="1">
      <c r="A21" s="211">
        <v>208400</v>
      </c>
      <c r="B21" s="212" t="s">
        <v>571</v>
      </c>
      <c r="C21" s="213">
        <v>-9382590</v>
      </c>
      <c r="D21" s="214">
        <v>9382590</v>
      </c>
      <c r="E21" s="215">
        <v>9382590</v>
      </c>
      <c r="F21" s="209">
        <v>0</v>
      </c>
      <c r="G21" s="222">
        <v>-7811537</v>
      </c>
      <c r="H21" s="225">
        <v>7811537</v>
      </c>
      <c r="I21" s="225">
        <v>7811537</v>
      </c>
      <c r="J21" s="210">
        <f t="shared" si="4"/>
        <v>0</v>
      </c>
      <c r="K21" s="213">
        <f t="shared" si="9"/>
        <v>-17194127</v>
      </c>
      <c r="L21" s="213">
        <f t="shared" si="9"/>
        <v>17194127</v>
      </c>
      <c r="M21" s="213">
        <f t="shared" si="9"/>
        <v>17194127</v>
      </c>
      <c r="N21" s="226">
        <f>L21+K21</f>
        <v>0</v>
      </c>
      <c r="O21" s="222">
        <v>-8938893</v>
      </c>
      <c r="P21" s="225">
        <v>8938893</v>
      </c>
      <c r="Q21" s="225">
        <v>8938893</v>
      </c>
      <c r="R21" s="210">
        <f t="shared" si="5"/>
        <v>0</v>
      </c>
      <c r="S21" s="213">
        <f t="shared" si="11"/>
        <v>-26133020</v>
      </c>
      <c r="T21" s="213">
        <f t="shared" si="11"/>
        <v>26133020</v>
      </c>
      <c r="U21" s="213">
        <f t="shared" si="11"/>
        <v>26133020</v>
      </c>
      <c r="V21" s="450">
        <f t="shared" si="0"/>
        <v>0</v>
      </c>
      <c r="W21" s="461">
        <v>-1799250</v>
      </c>
      <c r="X21" s="433">
        <v>1799250</v>
      </c>
      <c r="Y21" s="433">
        <v>1799250</v>
      </c>
      <c r="Z21" s="460">
        <f t="shared" si="6"/>
        <v>0</v>
      </c>
      <c r="AA21" s="454">
        <f t="shared" si="12"/>
        <v>-27932270</v>
      </c>
      <c r="AB21" s="218">
        <f t="shared" si="12"/>
        <v>27932270</v>
      </c>
      <c r="AC21" s="218">
        <f t="shared" si="12"/>
        <v>27932270</v>
      </c>
      <c r="AD21" s="226">
        <f t="shared" si="1"/>
        <v>0</v>
      </c>
      <c r="AE21" s="461">
        <v>-6780994</v>
      </c>
      <c r="AF21" s="433">
        <v>6780994</v>
      </c>
      <c r="AG21" s="433">
        <v>6780994</v>
      </c>
      <c r="AH21" s="460">
        <f t="shared" si="7"/>
        <v>0</v>
      </c>
      <c r="AI21" s="454">
        <f t="shared" si="13"/>
        <v>-34713264</v>
      </c>
      <c r="AJ21" s="218">
        <f t="shared" si="13"/>
        <v>34713264</v>
      </c>
      <c r="AK21" s="218">
        <f t="shared" si="13"/>
        <v>34713264</v>
      </c>
      <c r="AL21" s="226">
        <f t="shared" si="2"/>
        <v>0</v>
      </c>
      <c r="AM21" s="461"/>
      <c r="AN21" s="433"/>
      <c r="AO21" s="433"/>
      <c r="AP21" s="460">
        <f t="shared" si="8"/>
        <v>0</v>
      </c>
      <c r="AQ21" s="454">
        <f t="shared" si="14"/>
        <v>-34713264</v>
      </c>
      <c r="AR21" s="218">
        <f t="shared" si="14"/>
        <v>34713264</v>
      </c>
      <c r="AS21" s="218">
        <f t="shared" si="14"/>
        <v>34713264</v>
      </c>
      <c r="AT21" s="226">
        <f t="shared" si="3"/>
        <v>0</v>
      </c>
    </row>
    <row r="22" spans="1:46" ht="31.5" customHeight="1">
      <c r="A22" s="206"/>
      <c r="B22" s="227" t="s">
        <v>572</v>
      </c>
      <c r="C22" s="208">
        <f>C24</f>
        <v>-9382590</v>
      </c>
      <c r="D22" s="208">
        <f>D24</f>
        <v>9382590</v>
      </c>
      <c r="E22" s="208">
        <f>E24</f>
        <v>9382590</v>
      </c>
      <c r="F22" s="209"/>
      <c r="G22" s="210">
        <f>G18</f>
        <v>5013015</v>
      </c>
      <c r="H22" s="210">
        <f>H18</f>
        <v>7872646.03</v>
      </c>
      <c r="I22" s="210">
        <f>I18</f>
        <v>7811537</v>
      </c>
      <c r="J22" s="210">
        <f t="shared" si="4"/>
        <v>12885661.030000001</v>
      </c>
      <c r="K22" s="208">
        <f>K24</f>
        <v>-4369575</v>
      </c>
      <c r="L22" s="208">
        <f>L24</f>
        <v>17255236.03</v>
      </c>
      <c r="M22" s="208">
        <f>M24</f>
        <v>17194127</v>
      </c>
      <c r="N22" s="219">
        <f t="shared" si="10"/>
        <v>12885661.030000001</v>
      </c>
      <c r="O22" s="210">
        <f>O18</f>
        <v>3180685</v>
      </c>
      <c r="P22" s="210">
        <f>P18</f>
        <v>8877783.97</v>
      </c>
      <c r="Q22" s="210">
        <f>Q18</f>
        <v>8938893</v>
      </c>
      <c r="R22" s="210">
        <f t="shared" si="5"/>
        <v>12058468.97</v>
      </c>
      <c r="S22" s="208">
        <f>S24</f>
        <v>-1188890</v>
      </c>
      <c r="T22" s="208">
        <f>T24</f>
        <v>26133020</v>
      </c>
      <c r="U22" s="208">
        <f>U24</f>
        <v>26133020</v>
      </c>
      <c r="V22" s="449">
        <f t="shared" si="0"/>
        <v>24944130</v>
      </c>
      <c r="W22" s="459">
        <f>W18</f>
        <v>-1711739.27</v>
      </c>
      <c r="X22" s="432">
        <f>X18</f>
        <v>1919877.73</v>
      </c>
      <c r="Y22" s="432">
        <f>Y18</f>
        <v>1919877.73</v>
      </c>
      <c r="Z22" s="460">
        <f t="shared" si="6"/>
        <v>208138.45999999996</v>
      </c>
      <c r="AA22" s="455">
        <f>AA24</f>
        <v>-2900629.27</v>
      </c>
      <c r="AB22" s="219">
        <f>AB24</f>
        <v>28052897.73</v>
      </c>
      <c r="AC22" s="219">
        <f>AC24</f>
        <v>28052897.73</v>
      </c>
      <c r="AD22" s="219">
        <f t="shared" si="1"/>
        <v>25152268.46</v>
      </c>
      <c r="AE22" s="459">
        <f>AE18</f>
        <v>-6780994</v>
      </c>
      <c r="AF22" s="432">
        <f>AF18</f>
        <v>6922394</v>
      </c>
      <c r="AG22" s="432">
        <f>AG18</f>
        <v>6922394</v>
      </c>
      <c r="AH22" s="460">
        <f t="shared" si="7"/>
        <v>141400</v>
      </c>
      <c r="AI22" s="455">
        <f>AI24</f>
        <v>-9681623.27</v>
      </c>
      <c r="AJ22" s="219">
        <f>AJ24</f>
        <v>34975291.73</v>
      </c>
      <c r="AK22" s="219">
        <f>AK24</f>
        <v>34975291.73</v>
      </c>
      <c r="AL22" s="219">
        <f t="shared" si="2"/>
        <v>25293668.459999997</v>
      </c>
      <c r="AM22" s="459">
        <f>AM18</f>
        <v>0</v>
      </c>
      <c r="AN22" s="432">
        <f>AN18</f>
        <v>0</v>
      </c>
      <c r="AO22" s="432">
        <f>AO18</f>
        <v>0</v>
      </c>
      <c r="AP22" s="460">
        <f t="shared" si="8"/>
        <v>0</v>
      </c>
      <c r="AQ22" s="455">
        <f>AQ24</f>
        <v>-9681623.27</v>
      </c>
      <c r="AR22" s="219">
        <f>AR24</f>
        <v>34975291.73</v>
      </c>
      <c r="AS22" s="219">
        <f>AS24</f>
        <v>34975291.73</v>
      </c>
      <c r="AT22" s="219">
        <f t="shared" si="3"/>
        <v>25293668.459999997</v>
      </c>
    </row>
    <row r="23" spans="1:46" ht="33.75" customHeight="1">
      <c r="A23" s="211">
        <v>600000</v>
      </c>
      <c r="B23" s="228" t="s">
        <v>573</v>
      </c>
      <c r="C23" s="208">
        <f>C24</f>
        <v>-9382590</v>
      </c>
      <c r="D23" s="208">
        <f>D24</f>
        <v>9382590</v>
      </c>
      <c r="E23" s="208">
        <f>E24</f>
        <v>9382590</v>
      </c>
      <c r="F23" s="209">
        <v>0</v>
      </c>
      <c r="G23" s="210">
        <f>G24</f>
        <v>5013015</v>
      </c>
      <c r="H23" s="210">
        <f>H24</f>
        <v>7872646.03</v>
      </c>
      <c r="I23" s="210">
        <f>I24</f>
        <v>7811537</v>
      </c>
      <c r="J23" s="210">
        <f t="shared" si="4"/>
        <v>12885661.030000001</v>
      </c>
      <c r="K23" s="218">
        <f>K24</f>
        <v>-4369575</v>
      </c>
      <c r="L23" s="218">
        <f>L24</f>
        <v>17255236.03</v>
      </c>
      <c r="M23" s="218">
        <f>M24</f>
        <v>17194127</v>
      </c>
      <c r="N23" s="219">
        <f t="shared" si="10"/>
        <v>12885661.030000001</v>
      </c>
      <c r="O23" s="210">
        <f>O24</f>
        <v>3180685</v>
      </c>
      <c r="P23" s="210">
        <f>P24</f>
        <v>8877783.97</v>
      </c>
      <c r="Q23" s="210">
        <f>Q24</f>
        <v>8938893</v>
      </c>
      <c r="R23" s="210">
        <f t="shared" si="5"/>
        <v>12058468.97</v>
      </c>
      <c r="S23" s="218">
        <f>S24</f>
        <v>-1188890</v>
      </c>
      <c r="T23" s="218">
        <f>T24</f>
        <v>26133020</v>
      </c>
      <c r="U23" s="218">
        <f>U24</f>
        <v>26133020</v>
      </c>
      <c r="V23" s="449">
        <f t="shared" si="0"/>
        <v>24944130</v>
      </c>
      <c r="W23" s="459">
        <f>W24</f>
        <v>-1711739.27</v>
      </c>
      <c r="X23" s="432">
        <f>X24</f>
        <v>1919877.73</v>
      </c>
      <c r="Y23" s="432">
        <f>Y24</f>
        <v>1919877.73</v>
      </c>
      <c r="Z23" s="460">
        <f t="shared" si="6"/>
        <v>208138.45999999996</v>
      </c>
      <c r="AA23" s="454">
        <f>AA24</f>
        <v>-2900629.27</v>
      </c>
      <c r="AB23" s="218">
        <f>AB24</f>
        <v>28052897.73</v>
      </c>
      <c r="AC23" s="218">
        <f>AC24</f>
        <v>28052897.73</v>
      </c>
      <c r="AD23" s="219">
        <f t="shared" si="1"/>
        <v>25152268.46</v>
      </c>
      <c r="AE23" s="459">
        <f>AE24</f>
        <v>-6780994</v>
      </c>
      <c r="AF23" s="432">
        <f>AF24</f>
        <v>6922394</v>
      </c>
      <c r="AG23" s="432">
        <f>AG24</f>
        <v>6922394</v>
      </c>
      <c r="AH23" s="460">
        <f t="shared" si="7"/>
        <v>141400</v>
      </c>
      <c r="AI23" s="454">
        <f>AI24</f>
        <v>-9681623.27</v>
      </c>
      <c r="AJ23" s="218">
        <f>AJ24</f>
        <v>34975291.73</v>
      </c>
      <c r="AK23" s="218">
        <f>AK24</f>
        <v>34975291.73</v>
      </c>
      <c r="AL23" s="219">
        <f t="shared" si="2"/>
        <v>25293668.459999997</v>
      </c>
      <c r="AM23" s="459">
        <f>AM24</f>
        <v>0</v>
      </c>
      <c r="AN23" s="432">
        <f>AN24</f>
        <v>0</v>
      </c>
      <c r="AO23" s="432">
        <f>AO24</f>
        <v>0</v>
      </c>
      <c r="AP23" s="460">
        <f t="shared" si="8"/>
        <v>0</v>
      </c>
      <c r="AQ23" s="454">
        <f>AQ24</f>
        <v>-9681623.27</v>
      </c>
      <c r="AR23" s="218">
        <f>AR24</f>
        <v>34975291.73</v>
      </c>
      <c r="AS23" s="218">
        <f>AS24</f>
        <v>34975291.73</v>
      </c>
      <c r="AT23" s="219">
        <f t="shared" si="3"/>
        <v>25293668.459999997</v>
      </c>
    </row>
    <row r="24" spans="1:46" ht="34.5" customHeight="1">
      <c r="A24" s="211">
        <v>602000</v>
      </c>
      <c r="B24" s="220" t="s">
        <v>574</v>
      </c>
      <c r="C24" s="213">
        <f>C26+C25</f>
        <v>-9382590</v>
      </c>
      <c r="D24" s="214">
        <v>9382590</v>
      </c>
      <c r="E24" s="215">
        <v>9382590</v>
      </c>
      <c r="F24" s="209">
        <v>0</v>
      </c>
      <c r="G24" s="210">
        <f>G25+G26</f>
        <v>5013015</v>
      </c>
      <c r="H24" s="210">
        <f>H25+H26</f>
        <v>7872646.03</v>
      </c>
      <c r="I24" s="210">
        <f>I25+I26</f>
        <v>7811537</v>
      </c>
      <c r="J24" s="210">
        <f t="shared" si="4"/>
        <v>12885661.030000001</v>
      </c>
      <c r="K24" s="224">
        <f>G24+C24</f>
        <v>-4369575</v>
      </c>
      <c r="L24" s="214">
        <f>L25+L26</f>
        <v>17255236.03</v>
      </c>
      <c r="M24" s="214">
        <f>M25+M26</f>
        <v>17194127</v>
      </c>
      <c r="N24" s="219">
        <f t="shared" si="10"/>
        <v>12885661.030000001</v>
      </c>
      <c r="O24" s="222">
        <f>O25+O26</f>
        <v>3180685</v>
      </c>
      <c r="P24" s="222">
        <f>P25+P26</f>
        <v>8877783.97</v>
      </c>
      <c r="Q24" s="222">
        <f>Q25+Q26</f>
        <v>8938893</v>
      </c>
      <c r="R24" s="210">
        <f t="shared" si="5"/>
        <v>12058468.97</v>
      </c>
      <c r="S24" s="224">
        <f>O24+K24</f>
        <v>-1188890</v>
      </c>
      <c r="T24" s="214">
        <f>T25+T26</f>
        <v>26133020</v>
      </c>
      <c r="U24" s="214">
        <f>U25+U26</f>
        <v>26133020</v>
      </c>
      <c r="V24" s="449">
        <f t="shared" si="0"/>
        <v>24944130</v>
      </c>
      <c r="W24" s="461">
        <f>W25+W26</f>
        <v>-1711739.27</v>
      </c>
      <c r="X24" s="433">
        <f>X25+X26</f>
        <v>1919877.73</v>
      </c>
      <c r="Y24" s="433">
        <f>Y25+Y26</f>
        <v>1919877.73</v>
      </c>
      <c r="Z24" s="460">
        <f t="shared" si="6"/>
        <v>208138.45999999996</v>
      </c>
      <c r="AA24" s="454">
        <f>W24+S24</f>
        <v>-2900629.27</v>
      </c>
      <c r="AB24" s="218">
        <f>AB25+AB26</f>
        <v>28052897.73</v>
      </c>
      <c r="AC24" s="218">
        <f>AC25+AC26</f>
        <v>28052897.73</v>
      </c>
      <c r="AD24" s="219">
        <f t="shared" si="1"/>
        <v>25152268.46</v>
      </c>
      <c r="AE24" s="461">
        <f>AE25+AE26</f>
        <v>-6780994</v>
      </c>
      <c r="AF24" s="433">
        <f>AF25+AF26</f>
        <v>6922394</v>
      </c>
      <c r="AG24" s="433">
        <f>AG25+AG26</f>
        <v>6922394</v>
      </c>
      <c r="AH24" s="460">
        <f t="shared" si="7"/>
        <v>141400</v>
      </c>
      <c r="AI24" s="454">
        <f>AE24+AA24</f>
        <v>-9681623.27</v>
      </c>
      <c r="AJ24" s="218">
        <f>AJ25+AJ26</f>
        <v>34975291.73</v>
      </c>
      <c r="AK24" s="218">
        <f>AK25+AK26</f>
        <v>34975291.73</v>
      </c>
      <c r="AL24" s="219">
        <f t="shared" si="2"/>
        <v>25293668.459999997</v>
      </c>
      <c r="AM24" s="461">
        <f>AM25+AM26</f>
        <v>0</v>
      </c>
      <c r="AN24" s="433">
        <f>AN25+AN26</f>
        <v>0</v>
      </c>
      <c r="AO24" s="433">
        <f>AO25+AO26</f>
        <v>0</v>
      </c>
      <c r="AP24" s="460">
        <f t="shared" si="8"/>
        <v>0</v>
      </c>
      <c r="AQ24" s="454">
        <f>AM24+AI24</f>
        <v>-9681623.27</v>
      </c>
      <c r="AR24" s="218">
        <f>AR25+AR26</f>
        <v>34975291.73</v>
      </c>
      <c r="AS24" s="218">
        <f>AS25+AS26</f>
        <v>34975291.73</v>
      </c>
      <c r="AT24" s="219">
        <f t="shared" si="3"/>
        <v>25293668.459999997</v>
      </c>
    </row>
    <row r="25" spans="1:46" ht="26.25" customHeight="1">
      <c r="A25" s="211">
        <v>602100</v>
      </c>
      <c r="B25" s="220" t="s">
        <v>570</v>
      </c>
      <c r="C25" s="214"/>
      <c r="D25" s="214"/>
      <c r="E25" s="221"/>
      <c r="F25" s="229"/>
      <c r="G25" s="222">
        <v>12824552</v>
      </c>
      <c r="H25" s="222">
        <v>61109.03</v>
      </c>
      <c r="I25" s="223"/>
      <c r="J25" s="210">
        <f t="shared" si="4"/>
        <v>12885661.03</v>
      </c>
      <c r="K25" s="213">
        <f>G25+C25</f>
        <v>12824552</v>
      </c>
      <c r="L25" s="214">
        <v>61109.03</v>
      </c>
      <c r="M25" s="221"/>
      <c r="N25" s="219">
        <f t="shared" si="10"/>
        <v>12885661.03</v>
      </c>
      <c r="O25" s="222">
        <f>O20</f>
        <v>12119578</v>
      </c>
      <c r="P25" s="222">
        <f>P20</f>
        <v>-61109.03</v>
      </c>
      <c r="Q25" s="223"/>
      <c r="R25" s="210">
        <f t="shared" si="5"/>
        <v>12058468.97</v>
      </c>
      <c r="S25" s="213">
        <f>O25+K25</f>
        <v>24944130</v>
      </c>
      <c r="T25" s="224">
        <f>P25+L25</f>
        <v>0</v>
      </c>
      <c r="U25" s="221"/>
      <c r="V25" s="449">
        <f t="shared" si="0"/>
        <v>24944130</v>
      </c>
      <c r="W25" s="461">
        <v>87510.73</v>
      </c>
      <c r="X25" s="433">
        <f>X20</f>
        <v>120627.73</v>
      </c>
      <c r="Y25" s="434">
        <f>Y20</f>
        <v>120627.73</v>
      </c>
      <c r="Z25" s="460">
        <f t="shared" si="6"/>
        <v>208138.46</v>
      </c>
      <c r="AA25" s="454">
        <f>W25+S25</f>
        <v>25031640.73</v>
      </c>
      <c r="AB25" s="218">
        <f>X25+T25</f>
        <v>120627.73</v>
      </c>
      <c r="AC25" s="218">
        <v>120627.73</v>
      </c>
      <c r="AD25" s="219">
        <f t="shared" si="1"/>
        <v>25152268.46</v>
      </c>
      <c r="AE25" s="461"/>
      <c r="AF25" s="433">
        <v>141400</v>
      </c>
      <c r="AG25" s="434">
        <v>141400</v>
      </c>
      <c r="AH25" s="460">
        <f t="shared" si="7"/>
        <v>141400</v>
      </c>
      <c r="AI25" s="454">
        <f>AE25+AA25</f>
        <v>25031640.73</v>
      </c>
      <c r="AJ25" s="218">
        <f>AF25+AB25</f>
        <v>262027.72999999998</v>
      </c>
      <c r="AK25" s="218">
        <f>AG25+AC25</f>
        <v>262027.72999999998</v>
      </c>
      <c r="AL25" s="219">
        <f t="shared" si="2"/>
        <v>25293668.46</v>
      </c>
      <c r="AM25" s="461"/>
      <c r="AN25" s="433"/>
      <c r="AO25" s="434"/>
      <c r="AP25" s="460">
        <f t="shared" si="8"/>
        <v>0</v>
      </c>
      <c r="AQ25" s="454">
        <f>AM25+AI25</f>
        <v>25031640.73</v>
      </c>
      <c r="AR25" s="218">
        <f>AN25+AJ25</f>
        <v>262027.72999999998</v>
      </c>
      <c r="AS25" s="218">
        <f>AO25+AK25</f>
        <v>262027.72999999998</v>
      </c>
      <c r="AT25" s="219">
        <f t="shared" si="3"/>
        <v>25293668.46</v>
      </c>
    </row>
    <row r="26" spans="1:46" ht="57.75" customHeight="1">
      <c r="A26" s="211">
        <v>602400</v>
      </c>
      <c r="B26" s="212" t="s">
        <v>571</v>
      </c>
      <c r="C26" s="213">
        <v>-9382590</v>
      </c>
      <c r="D26" s="214">
        <v>9382590</v>
      </c>
      <c r="E26" s="215">
        <v>9382590</v>
      </c>
      <c r="F26" s="229">
        <v>0</v>
      </c>
      <c r="G26" s="222">
        <f>G21</f>
        <v>-7811537</v>
      </c>
      <c r="H26" s="222">
        <f>H21</f>
        <v>7811537</v>
      </c>
      <c r="I26" s="222">
        <f>I21</f>
        <v>7811537</v>
      </c>
      <c r="J26" s="210">
        <f t="shared" si="4"/>
        <v>0</v>
      </c>
      <c r="K26" s="213">
        <f>C26+G26</f>
        <v>-17194127</v>
      </c>
      <c r="L26" s="213">
        <f>D26+H26</f>
        <v>17194127</v>
      </c>
      <c r="M26" s="213">
        <f>E26+I26</f>
        <v>17194127</v>
      </c>
      <c r="N26" s="226">
        <f t="shared" si="10"/>
        <v>0</v>
      </c>
      <c r="O26" s="222">
        <f>O21</f>
        <v>-8938893</v>
      </c>
      <c r="P26" s="225">
        <f>P21</f>
        <v>8938893</v>
      </c>
      <c r="Q26" s="225">
        <f>Q21</f>
        <v>8938893</v>
      </c>
      <c r="R26" s="210">
        <f t="shared" si="5"/>
        <v>0</v>
      </c>
      <c r="S26" s="213">
        <f>K26+O26</f>
        <v>-26133020</v>
      </c>
      <c r="T26" s="213">
        <f>L26+P26</f>
        <v>26133020</v>
      </c>
      <c r="U26" s="213">
        <f>M26+Q26</f>
        <v>26133020</v>
      </c>
      <c r="V26" s="450">
        <f t="shared" si="0"/>
        <v>0</v>
      </c>
      <c r="W26" s="461">
        <f>W21</f>
        <v>-1799250</v>
      </c>
      <c r="X26" s="433">
        <f>X21</f>
        <v>1799250</v>
      </c>
      <c r="Y26" s="433">
        <f>Y21</f>
        <v>1799250</v>
      </c>
      <c r="Z26" s="460">
        <f t="shared" si="6"/>
        <v>0</v>
      </c>
      <c r="AA26" s="454">
        <f>S26+W26</f>
        <v>-27932270</v>
      </c>
      <c r="AB26" s="218">
        <f>T26+X26</f>
        <v>27932270</v>
      </c>
      <c r="AC26" s="218">
        <f>U26+Y26</f>
        <v>27932270</v>
      </c>
      <c r="AD26" s="226">
        <f t="shared" si="1"/>
        <v>0</v>
      </c>
      <c r="AE26" s="461">
        <v>-6780994</v>
      </c>
      <c r="AF26" s="433">
        <v>6780994</v>
      </c>
      <c r="AG26" s="433">
        <v>6780994</v>
      </c>
      <c r="AH26" s="460">
        <f t="shared" si="7"/>
        <v>0</v>
      </c>
      <c r="AI26" s="454">
        <f>AA26+AE26</f>
        <v>-34713264</v>
      </c>
      <c r="AJ26" s="218">
        <f>AB26+AF26</f>
        <v>34713264</v>
      </c>
      <c r="AK26" s="218">
        <f>AC26+AG26</f>
        <v>34713264</v>
      </c>
      <c r="AL26" s="226">
        <f t="shared" si="2"/>
        <v>0</v>
      </c>
      <c r="AM26" s="461"/>
      <c r="AN26" s="433"/>
      <c r="AO26" s="433"/>
      <c r="AP26" s="460">
        <f t="shared" si="8"/>
        <v>0</v>
      </c>
      <c r="AQ26" s="454">
        <f>AI26+AM26</f>
        <v>-34713264</v>
      </c>
      <c r="AR26" s="218">
        <f>AJ26+AN26</f>
        <v>34713264</v>
      </c>
      <c r="AS26" s="218">
        <f>AK26+AO26</f>
        <v>34713264</v>
      </c>
      <c r="AT26" s="226">
        <f t="shared" si="3"/>
        <v>0</v>
      </c>
    </row>
    <row r="27" spans="1:46" ht="38.25" customHeight="1" thickBot="1">
      <c r="A27" s="230"/>
      <c r="B27" s="231" t="s">
        <v>575</v>
      </c>
      <c r="C27" s="232">
        <f>C23</f>
        <v>-9382590</v>
      </c>
      <c r="D27" s="232">
        <f>D23</f>
        <v>9382590</v>
      </c>
      <c r="E27" s="232">
        <f>E23</f>
        <v>9382590</v>
      </c>
      <c r="F27" s="233">
        <v>0</v>
      </c>
      <c r="G27" s="210">
        <f>G24</f>
        <v>5013015</v>
      </c>
      <c r="H27" s="210">
        <f>H24</f>
        <v>7872646.03</v>
      </c>
      <c r="I27" s="210">
        <f>I24</f>
        <v>7811537</v>
      </c>
      <c r="J27" s="210">
        <f t="shared" si="4"/>
        <v>12885661.030000001</v>
      </c>
      <c r="K27" s="232">
        <f>K23</f>
        <v>-4369575</v>
      </c>
      <c r="L27" s="232">
        <f>L23</f>
        <v>17255236.03</v>
      </c>
      <c r="M27" s="232">
        <f>M23</f>
        <v>17194127</v>
      </c>
      <c r="N27" s="234">
        <f>L27+K27</f>
        <v>12885661.030000001</v>
      </c>
      <c r="O27" s="210">
        <f>O24</f>
        <v>3180685</v>
      </c>
      <c r="P27" s="210">
        <f>P24</f>
        <v>8877783.97</v>
      </c>
      <c r="Q27" s="210">
        <f>Q24</f>
        <v>8938893</v>
      </c>
      <c r="R27" s="210">
        <f t="shared" si="5"/>
        <v>12058468.97</v>
      </c>
      <c r="S27" s="232">
        <f>S23</f>
        <v>-1188890</v>
      </c>
      <c r="T27" s="232">
        <f>T23</f>
        <v>26133020</v>
      </c>
      <c r="U27" s="232">
        <f>U23</f>
        <v>26133020</v>
      </c>
      <c r="V27" s="451">
        <f t="shared" si="0"/>
        <v>24944130</v>
      </c>
      <c r="W27" s="462">
        <f>W24</f>
        <v>-1711739.27</v>
      </c>
      <c r="X27" s="463">
        <f>X24</f>
        <v>1919877.73</v>
      </c>
      <c r="Y27" s="463">
        <f>Y24</f>
        <v>1919877.73</v>
      </c>
      <c r="Z27" s="464">
        <f t="shared" si="6"/>
        <v>208138.45999999996</v>
      </c>
      <c r="AA27" s="456">
        <f>AA23</f>
        <v>-2900629.27</v>
      </c>
      <c r="AB27" s="447">
        <f>AB23</f>
        <v>28052897.73</v>
      </c>
      <c r="AC27" s="447">
        <f>AC23</f>
        <v>28052897.73</v>
      </c>
      <c r="AD27" s="234">
        <f t="shared" si="1"/>
        <v>25152268.46</v>
      </c>
      <c r="AE27" s="462">
        <f>AE24</f>
        <v>-6780994</v>
      </c>
      <c r="AF27" s="463">
        <f>AF24</f>
        <v>6922394</v>
      </c>
      <c r="AG27" s="463">
        <f>AG24</f>
        <v>6922394</v>
      </c>
      <c r="AH27" s="464">
        <f t="shared" si="7"/>
        <v>141400</v>
      </c>
      <c r="AI27" s="456">
        <f>AI23</f>
        <v>-9681623.27</v>
      </c>
      <c r="AJ27" s="447">
        <f>AJ23</f>
        <v>34975291.73</v>
      </c>
      <c r="AK27" s="447">
        <f>AK23</f>
        <v>34975291.73</v>
      </c>
      <c r="AL27" s="234">
        <f t="shared" si="2"/>
        <v>25293668.459999997</v>
      </c>
      <c r="AM27" s="462">
        <f>AM24</f>
        <v>0</v>
      </c>
      <c r="AN27" s="463">
        <f>AN24</f>
        <v>0</v>
      </c>
      <c r="AO27" s="463">
        <f>AO24</f>
        <v>0</v>
      </c>
      <c r="AP27" s="464">
        <f t="shared" si="8"/>
        <v>0</v>
      </c>
      <c r="AQ27" s="456">
        <f>AQ23</f>
        <v>-9681623.27</v>
      </c>
      <c r="AR27" s="447">
        <f>AR23</f>
        <v>34975291.73</v>
      </c>
      <c r="AS27" s="447">
        <f>AS23</f>
        <v>34975291.73</v>
      </c>
      <c r="AT27" s="234">
        <f t="shared" si="3"/>
        <v>25293668.459999997</v>
      </c>
    </row>
    <row r="28" spans="1:46" ht="25.5" customHeight="1" hidden="1">
      <c r="A28" s="45"/>
      <c r="B28" s="235" t="s">
        <v>102</v>
      </c>
      <c r="C28" s="45"/>
      <c r="D28" s="45"/>
      <c r="E28" s="45"/>
      <c r="F28" s="45"/>
      <c r="G28" s="236"/>
      <c r="H28" s="236"/>
      <c r="I28" s="45"/>
      <c r="J28" s="45"/>
      <c r="K28" s="236"/>
      <c r="L28" s="237"/>
      <c r="M28" s="237"/>
      <c r="N28" s="238"/>
      <c r="O28" s="357">
        <f>дод_1!P80-дод_3!AO144+дод_2!O27</f>
        <v>-15000</v>
      </c>
      <c r="P28" s="236">
        <f>дод_1!Q80-дод_3!AT144+дод_2!P27</f>
        <v>0</v>
      </c>
      <c r="Q28" s="236">
        <f>дод_1!R80-дод_3!BA144+дод_2!Q27</f>
        <v>0</v>
      </c>
      <c r="R28" s="236">
        <f>дод_1!S80-дод_3!BB144+дод_2!R27</f>
        <v>-15000</v>
      </c>
      <c r="S28" s="236">
        <f>дод_1!T80-дод_3!BC144+дод_2!S27</f>
        <v>0</v>
      </c>
      <c r="T28" s="237">
        <f>дод_1!U80-дод_3!BH144+дод_2!T27</f>
        <v>0</v>
      </c>
      <c r="U28" s="237">
        <f>дод_1!V80-дод_3!BM144+дод_2!U27</f>
        <v>0</v>
      </c>
      <c r="V28" s="238">
        <f>дод_1!W80-дод_3!BN144+дод_2!V27</f>
        <v>0</v>
      </c>
      <c r="W28" s="357">
        <f>W27+дод_1!X80-дод_3!BO144</f>
        <v>0</v>
      </c>
      <c r="X28" s="236">
        <f>X27+дод_1!Y80-дод_3!BT144</f>
        <v>0</v>
      </c>
      <c r="Y28" s="236">
        <f>дод_1!Z80+дод_2!Y27-дод_3!CA144</f>
        <v>0</v>
      </c>
      <c r="Z28" s="236">
        <f>Z27+дод_1!AA80-дод_3!CB144</f>
        <v>0</v>
      </c>
      <c r="AA28" s="236">
        <f>AA27+дод_1!AB80-дод_3!CC144</f>
        <v>0</v>
      </c>
      <c r="AB28" s="237">
        <f>AB27+дод_1!AC80-дод_3!CH144</f>
        <v>0</v>
      </c>
      <c r="AC28" s="437">
        <f>дод_1!AD79-дод_3!CM144+дод_2!AC27</f>
        <v>0</v>
      </c>
      <c r="AD28" s="238">
        <f>дод_1!AE80-дод_3!CN144+дод_2!AD27</f>
        <v>-3.725290298461914E-08</v>
      </c>
      <c r="AE28" s="357">
        <f>дод_1!AF80-дод_3!CO144+дод_2!AE27</f>
        <v>0</v>
      </c>
      <c r="AF28" s="236">
        <f>дод_1!AG80-дод_3!CU144+дод_2!AF27</f>
        <v>0</v>
      </c>
      <c r="AG28" s="236">
        <f>дод_1!AH80-дод_3!DB144+дод_2!AG27</f>
        <v>0</v>
      </c>
      <c r="AH28" s="236">
        <f>дод_1!AI80-дод_3!DC144+дод_2!AH27</f>
        <v>0</v>
      </c>
      <c r="AI28" s="236">
        <f>дод_1!AJ80-дод_3!DD144+дод_2!AI27</f>
        <v>4.0978193283081055E-08</v>
      </c>
      <c r="AJ28" s="237">
        <f>дод_1!AK80-дод_3!DI144+дод_2!AJ27</f>
        <v>0</v>
      </c>
      <c r="AK28" s="437">
        <f>дод_1!AL80-дод_3!DN144+дод_2!AK27</f>
        <v>0</v>
      </c>
      <c r="AL28" s="238">
        <f>дод_1!AM80-дод_3!DO144+дод_2!AL27</f>
        <v>0</v>
      </c>
      <c r="AM28" s="357">
        <f>дод_1!AN80-дод_3!CW144+дод_2!AM27</f>
        <v>3462097</v>
      </c>
      <c r="AN28" s="236">
        <f>дод_1!AO80-дод_3!DC144+дод_2!AN27</f>
        <v>-9939664.84</v>
      </c>
      <c r="AO28" s="236">
        <f>дод_1!AP80-дод_3!DJ144+дод_2!AO27</f>
        <v>-1762905</v>
      </c>
      <c r="AP28" s="236">
        <f>дод_1!AQ80-дод_3!DK144+дод_2!AP27</f>
        <v>3220174</v>
      </c>
      <c r="AQ28" s="236">
        <f>дод_1!AR80-дод_3!DL144+дод_2!AQ27</f>
        <v>321737452.57000005</v>
      </c>
      <c r="AR28" s="237">
        <f>дод_1!AS80-дод_3!DQ144+дод_2!AR27</f>
        <v>33973691.73</v>
      </c>
      <c r="AS28" s="437">
        <f>дод_1!AT80-дод_3!DV144+дод_2!AS27</f>
        <v>35231534.73</v>
      </c>
      <c r="AT28" s="238">
        <f>дод_1!AU80-дод_3!DW144+дод_2!AT27</f>
        <v>359520490.3</v>
      </c>
    </row>
    <row r="29" spans="1:46" ht="18" hidden="1">
      <c r="A29" s="45"/>
      <c r="B29" s="45"/>
      <c r="C29" s="45"/>
      <c r="D29" s="45"/>
      <c r="E29" s="45"/>
      <c r="F29" s="45"/>
      <c r="G29" s="236"/>
      <c r="H29" s="236"/>
      <c r="I29" s="45"/>
      <c r="J29" s="45"/>
      <c r="K29" s="239"/>
      <c r="L29" s="239"/>
      <c r="M29" s="240"/>
      <c r="N29" s="241"/>
      <c r="O29" s="236"/>
      <c r="P29" s="236"/>
      <c r="Q29" s="45"/>
      <c r="R29" s="45"/>
      <c r="S29" s="239"/>
      <c r="T29" s="239"/>
      <c r="U29" s="239"/>
      <c r="V29" s="239"/>
      <c r="W29" s="236"/>
      <c r="X29" s="236"/>
      <c r="Y29" s="45"/>
      <c r="Z29" s="45"/>
      <c r="AA29" s="239"/>
      <c r="AB29" s="239"/>
      <c r="AC29" s="239"/>
      <c r="AD29" s="239"/>
      <c r="AE29" s="236"/>
      <c r="AF29" s="236"/>
      <c r="AG29" s="45"/>
      <c r="AH29" s="45"/>
      <c r="AI29" s="239"/>
      <c r="AJ29" s="239">
        <f>AJ28-AJ27</f>
        <v>-34975291.73</v>
      </c>
      <c r="AK29" s="239">
        <f>AK28-AK27</f>
        <v>-34975291.73</v>
      </c>
      <c r="AL29" s="239"/>
      <c r="AM29" s="236"/>
      <c r="AN29" s="236"/>
      <c r="AO29" s="45"/>
      <c r="AP29" s="45"/>
      <c r="AQ29" s="239"/>
      <c r="AR29" s="239">
        <f>AR28-AR27</f>
        <v>-1001600</v>
      </c>
      <c r="AS29" s="239">
        <f>AS28-AS27</f>
        <v>256243</v>
      </c>
      <c r="AT29" s="239"/>
    </row>
    <row r="30" spans="1:46" ht="18">
      <c r="A30" s="45"/>
      <c r="B30" s="45"/>
      <c r="C30" s="45"/>
      <c r="D30" s="45"/>
      <c r="E30" s="45"/>
      <c r="F30" s="45"/>
      <c r="G30" s="184"/>
      <c r="H30" s="45"/>
      <c r="I30" s="45"/>
      <c r="J30" s="45"/>
      <c r="K30" s="45"/>
      <c r="L30" s="241"/>
      <c r="M30" s="241"/>
      <c r="N30" s="241"/>
      <c r="O30" s="184"/>
      <c r="P30" s="45"/>
      <c r="Q30" s="45"/>
      <c r="R30" s="45"/>
      <c r="S30" s="45"/>
      <c r="T30" s="241"/>
      <c r="U30" s="241"/>
      <c r="V30" s="241"/>
      <c r="W30" s="184"/>
      <c r="X30" s="45"/>
      <c r="Y30" s="45"/>
      <c r="Z30" s="45"/>
      <c r="AA30" s="45"/>
      <c r="AB30" s="241"/>
      <c r="AC30" s="241"/>
      <c r="AD30" s="241"/>
      <c r="AE30" s="184"/>
      <c r="AF30" s="45"/>
      <c r="AG30" s="45"/>
      <c r="AH30" s="45"/>
      <c r="AI30" s="45"/>
      <c r="AJ30" s="241"/>
      <c r="AK30" s="241"/>
      <c r="AL30" s="241"/>
      <c r="AM30" s="184"/>
      <c r="AN30" s="45"/>
      <c r="AO30" s="45"/>
      <c r="AP30" s="45"/>
      <c r="AQ30" s="45"/>
      <c r="AR30" s="241"/>
      <c r="AS30" s="241"/>
      <c r="AT30" s="241"/>
    </row>
    <row r="31" spans="1:46" ht="18">
      <c r="A31" s="45"/>
      <c r="B31" s="45"/>
      <c r="C31" s="45"/>
      <c r="D31" s="45"/>
      <c r="E31" s="45"/>
      <c r="F31" s="45"/>
      <c r="G31" s="184"/>
      <c r="H31" s="45"/>
      <c r="I31" s="45"/>
      <c r="J31" s="45"/>
      <c r="K31" s="45"/>
      <c r="L31" s="241"/>
      <c r="M31" s="241"/>
      <c r="N31" s="241"/>
      <c r="O31" s="184"/>
      <c r="P31" s="45"/>
      <c r="Q31" s="45"/>
      <c r="R31" s="45"/>
      <c r="S31" s="45"/>
      <c r="T31" s="241"/>
      <c r="U31" s="241"/>
      <c r="V31" s="241"/>
      <c r="W31" s="184"/>
      <c r="X31" s="45"/>
      <c r="Y31" s="45"/>
      <c r="Z31" s="45"/>
      <c r="AA31" s="45"/>
      <c r="AB31" s="241"/>
      <c r="AC31" s="241"/>
      <c r="AD31" s="241"/>
      <c r="AE31" s="184"/>
      <c r="AF31" s="45"/>
      <c r="AG31" s="45"/>
      <c r="AH31" s="45"/>
      <c r="AI31" s="45"/>
      <c r="AJ31" s="241"/>
      <c r="AK31" s="241"/>
      <c r="AL31" s="241"/>
      <c r="AM31" s="184"/>
      <c r="AN31" s="45"/>
      <c r="AO31" s="45"/>
      <c r="AP31" s="45"/>
      <c r="AQ31" s="45"/>
      <c r="AR31" s="241"/>
      <c r="AS31" s="241"/>
      <c r="AT31" s="241"/>
    </row>
    <row r="32" spans="1:46" ht="18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737"/>
      <c r="M32" s="737"/>
      <c r="N32" s="45"/>
      <c r="O32" s="45"/>
      <c r="P32" s="45"/>
      <c r="Q32" s="45"/>
      <c r="R32" s="45"/>
      <c r="S32" s="45"/>
      <c r="T32" s="737"/>
      <c r="U32" s="737"/>
      <c r="V32" s="45"/>
      <c r="W32" s="45"/>
      <c r="X32" s="45"/>
      <c r="Y32" s="45"/>
      <c r="Z32" s="45"/>
      <c r="AA32" s="45"/>
      <c r="AB32" s="737"/>
      <c r="AC32" s="737"/>
      <c r="AD32" s="45"/>
      <c r="AE32" s="45"/>
      <c r="AF32" s="45"/>
      <c r="AG32" s="45"/>
      <c r="AH32" s="45"/>
      <c r="AI32" s="45"/>
      <c r="AJ32" s="737"/>
      <c r="AK32" s="737"/>
      <c r="AL32" s="45"/>
      <c r="AM32" s="45"/>
      <c r="AN32" s="45"/>
      <c r="AO32" s="45"/>
      <c r="AP32" s="45"/>
      <c r="AQ32" s="45"/>
      <c r="AR32" s="737"/>
      <c r="AS32" s="737"/>
      <c r="AT32" s="45"/>
    </row>
    <row r="33" spans="1:46" s="200" customFormat="1" ht="18">
      <c r="A33" s="85" t="s">
        <v>254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86"/>
      <c r="M33" s="85"/>
      <c r="N33" s="45"/>
      <c r="O33" s="45"/>
      <c r="P33" s="45"/>
      <c r="Q33" s="45"/>
      <c r="R33" s="45"/>
      <c r="S33" s="45"/>
      <c r="T33" s="86"/>
      <c r="U33" s="85"/>
      <c r="V33" s="45"/>
      <c r="W33" s="45"/>
      <c r="X33" s="45"/>
      <c r="Y33" s="45"/>
      <c r="Z33" s="45"/>
      <c r="AA33" s="45"/>
      <c r="AB33" s="86"/>
      <c r="AC33" s="85"/>
      <c r="AD33" s="45"/>
      <c r="AE33" s="45"/>
      <c r="AF33" s="45"/>
      <c r="AG33" s="45"/>
      <c r="AH33" s="45"/>
      <c r="AI33" s="45"/>
      <c r="AJ33" s="86"/>
      <c r="AK33" s="85"/>
      <c r="AL33" s="45"/>
      <c r="AM33" s="45"/>
      <c r="AN33" s="45"/>
      <c r="AO33" s="45"/>
      <c r="AP33" s="45"/>
      <c r="AQ33" s="45"/>
      <c r="AR33" s="86"/>
      <c r="AS33" s="85"/>
      <c r="AT33" s="45"/>
    </row>
    <row r="34" spans="1:46" s="200" customFormat="1" ht="18">
      <c r="A34" s="86" t="s">
        <v>323</v>
      </c>
      <c r="B34" s="86"/>
      <c r="C34" s="86"/>
      <c r="D34" s="86"/>
      <c r="E34" s="86"/>
      <c r="F34" s="86"/>
      <c r="G34" s="86"/>
      <c r="H34" s="86"/>
      <c r="I34" s="86"/>
      <c r="J34" s="86"/>
      <c r="K34" s="45"/>
      <c r="L34" s="85" t="s">
        <v>324</v>
      </c>
      <c r="M34" s="86"/>
      <c r="N34" s="45"/>
      <c r="O34" s="86"/>
      <c r="P34" s="86"/>
      <c r="Q34" s="86"/>
      <c r="R34" s="86"/>
      <c r="S34" s="45"/>
      <c r="T34" s="85"/>
      <c r="U34" s="85" t="s">
        <v>324</v>
      </c>
      <c r="V34" s="45"/>
      <c r="W34" s="86"/>
      <c r="X34" s="86"/>
      <c r="Y34" s="86"/>
      <c r="Z34" s="86"/>
      <c r="AA34" s="45"/>
      <c r="AB34" s="85"/>
      <c r="AC34" s="85" t="s">
        <v>324</v>
      </c>
      <c r="AD34" s="45"/>
      <c r="AE34" s="86"/>
      <c r="AF34" s="86"/>
      <c r="AG34" s="86"/>
      <c r="AH34" s="86"/>
      <c r="AI34" s="45"/>
      <c r="AJ34" s="85"/>
      <c r="AK34" s="85" t="s">
        <v>324</v>
      </c>
      <c r="AL34" s="45"/>
      <c r="AM34" s="86"/>
      <c r="AN34" s="86"/>
      <c r="AO34" s="86"/>
      <c r="AP34" s="86"/>
      <c r="AQ34" s="45"/>
      <c r="AR34" s="85"/>
      <c r="AS34" s="85" t="s">
        <v>324</v>
      </c>
      <c r="AT34" s="45"/>
    </row>
    <row r="35" ht="15">
      <c r="A35" s="26"/>
    </row>
    <row r="36" spans="1:42" ht="15">
      <c r="A36" s="26"/>
      <c r="B36" s="26" t="s">
        <v>576</v>
      </c>
      <c r="C36" s="26"/>
      <c r="D36" s="26"/>
      <c r="E36" s="26"/>
      <c r="F36" s="26"/>
      <c r="G36" s="26"/>
      <c r="H36" s="26"/>
      <c r="I36" s="26"/>
      <c r="J36" s="26"/>
      <c r="O36" s="26"/>
      <c r="P36" s="26"/>
      <c r="Q36" s="26"/>
      <c r="R36" s="26"/>
      <c r="W36" s="26"/>
      <c r="X36" s="26"/>
      <c r="Y36" s="26"/>
      <c r="Z36" s="26"/>
      <c r="AE36" s="26"/>
      <c r="AF36" s="26"/>
      <c r="AG36" s="26"/>
      <c r="AH36" s="26"/>
      <c r="AM36" s="26"/>
      <c r="AN36" s="26"/>
      <c r="AO36" s="26"/>
      <c r="AP36" s="26"/>
    </row>
    <row r="37" spans="1:44" ht="18" hidden="1">
      <c r="A37" s="26"/>
      <c r="B37" s="116" t="s">
        <v>102</v>
      </c>
      <c r="C37" s="116"/>
      <c r="D37" s="116"/>
      <c r="E37" s="116"/>
      <c r="F37" s="116"/>
      <c r="G37" s="116"/>
      <c r="H37" s="116"/>
      <c r="I37" s="116"/>
      <c r="J37" s="116"/>
      <c r="K37" s="120" t="e">
        <f>дод_1!D80-дод_3!#REF!</f>
        <v>#REF!</v>
      </c>
      <c r="L37" s="121" t="e">
        <f>дод_1!E80-дод_3!#REF!</f>
        <v>#REF!</v>
      </c>
      <c r="O37" s="116"/>
      <c r="P37" s="116"/>
      <c r="Q37" s="116"/>
      <c r="R37" s="116"/>
      <c r="S37" s="120" t="e">
        <f>дод_1!L80-дод_3!#REF!</f>
        <v>#REF!</v>
      </c>
      <c r="T37" s="121" t="e">
        <f>дод_1!M80-дод_3!#REF!</f>
        <v>#REF!</v>
      </c>
      <c r="W37" s="116"/>
      <c r="X37" s="116"/>
      <c r="Y37" s="116"/>
      <c r="Z37" s="116"/>
      <c r="AA37" s="120" t="e">
        <f>дод_1!T80-дод_3!#REF!</f>
        <v>#REF!</v>
      </c>
      <c r="AB37" s="121" t="e">
        <f>дод_1!U80-дод_3!#REF!</f>
        <v>#REF!</v>
      </c>
      <c r="AE37" s="116"/>
      <c r="AF37" s="116"/>
      <c r="AG37" s="116"/>
      <c r="AH37" s="116"/>
      <c r="AI37" s="120" t="e">
        <f>дод_1!AB80-дод_3!#REF!</f>
        <v>#REF!</v>
      </c>
      <c r="AJ37" s="121" t="e">
        <f>дод_1!AC80-дод_3!#REF!</f>
        <v>#REF!</v>
      </c>
      <c r="AM37" s="116"/>
      <c r="AN37" s="116"/>
      <c r="AO37" s="116"/>
      <c r="AP37" s="116"/>
      <c r="AQ37" s="120" t="e">
        <f>дод_1!AJ80-дод_3!#REF!</f>
        <v>#REF!</v>
      </c>
      <c r="AR37" s="121" t="e">
        <f>дод_1!AK80-дод_3!#REF!</f>
        <v>#REF!</v>
      </c>
    </row>
    <row r="39" spans="11:45" ht="12" hidden="1">
      <c r="K39" s="181" t="e">
        <f>дод_3!#REF!-дод_1!L80</f>
        <v>#REF!</v>
      </c>
      <c r="L39" s="181" t="e">
        <f>дод_1!M80-дод_3!#REF!+дод_2!L26</f>
        <v>#REF!</v>
      </c>
      <c r="M39" s="181" t="e">
        <f>дод_3!#REF!-дод_1!N80</f>
        <v>#REF!</v>
      </c>
      <c r="S39" s="181" t="e">
        <f>дод_3!#REF!-дод_1!T80</f>
        <v>#REF!</v>
      </c>
      <c r="T39" s="181" t="e">
        <f>дод_1!U80-дод_3!#REF!+дод_2!T26</f>
        <v>#REF!</v>
      </c>
      <c r="U39" s="181" t="e">
        <f>дод_3!#REF!-дод_1!V80</f>
        <v>#REF!</v>
      </c>
      <c r="AA39" s="181" t="e">
        <f>дод_3!#REF!-дод_1!AB80</f>
        <v>#REF!</v>
      </c>
      <c r="AB39" s="181" t="e">
        <f>дод_1!AC80-дод_3!#REF!+дод_2!AB26</f>
        <v>#REF!</v>
      </c>
      <c r="AC39" s="181" t="e">
        <f>дод_3!#REF!-дод_1!AD80</f>
        <v>#REF!</v>
      </c>
      <c r="AI39" s="181" t="e">
        <f>дод_3!#REF!-дод_1!AJ80</f>
        <v>#REF!</v>
      </c>
      <c r="AJ39" s="181" t="e">
        <f>дод_1!AK80-дод_3!#REF!+дод_2!AJ26</f>
        <v>#REF!</v>
      </c>
      <c r="AK39" s="181" t="e">
        <f>дод_3!#REF!-дод_1!AL80</f>
        <v>#REF!</v>
      </c>
      <c r="AQ39" s="181" t="e">
        <f>дод_3!#REF!-дод_1!AR80</f>
        <v>#REF!</v>
      </c>
      <c r="AR39" s="181" t="e">
        <f>дод_1!AS80-дод_3!#REF!+дод_2!AR26</f>
        <v>#REF!</v>
      </c>
      <c r="AS39" s="181" t="e">
        <f>дод_3!#REF!-дод_1!AT80</f>
        <v>#REF!</v>
      </c>
    </row>
  </sheetData>
  <sheetProtection password="F0DB" sheet="1" formatRows="0" selectLockedCells="1" selectUnlockedCells="1"/>
  <mergeCells count="108">
    <mergeCell ref="AJ32:AK32"/>
    <mergeCell ref="AJ14:AK14"/>
    <mergeCell ref="AL14:AL16"/>
    <mergeCell ref="AF15:AF16"/>
    <mergeCell ref="AG15:AG16"/>
    <mergeCell ref="AJ15:AJ16"/>
    <mergeCell ref="AK15:AK16"/>
    <mergeCell ref="AF14:AG14"/>
    <mergeCell ref="AH14:AH16"/>
    <mergeCell ref="AI14:AI16"/>
    <mergeCell ref="AB32:AC32"/>
    <mergeCell ref="AB14:AC14"/>
    <mergeCell ref="AD14:AD16"/>
    <mergeCell ref="AB6:AD6"/>
    <mergeCell ref="AB7:AD7"/>
    <mergeCell ref="A10:AT10"/>
    <mergeCell ref="AB12:AC12"/>
    <mergeCell ref="W13:Z13"/>
    <mergeCell ref="AA13:AD13"/>
    <mergeCell ref="AJ6:AL6"/>
    <mergeCell ref="AJ7:AL7"/>
    <mergeCell ref="AJ12:AK12"/>
    <mergeCell ref="AE13:AH13"/>
    <mergeCell ref="AI13:AL13"/>
    <mergeCell ref="S13:V13"/>
    <mergeCell ref="X15:X16"/>
    <mergeCell ref="Y15:Y16"/>
    <mergeCell ref="AB15:AB16"/>
    <mergeCell ref="AC15:AC16"/>
    <mergeCell ref="Z14:Z16"/>
    <mergeCell ref="X14:Y14"/>
    <mergeCell ref="AJ1:AL1"/>
    <mergeCell ref="AJ2:AL2"/>
    <mergeCell ref="AJ3:AL3"/>
    <mergeCell ref="AJ5:AL5"/>
    <mergeCell ref="AB1:AD1"/>
    <mergeCell ref="AA14:AA16"/>
    <mergeCell ref="AE14:AE16"/>
    <mergeCell ref="A14:A16"/>
    <mergeCell ref="B14:B16"/>
    <mergeCell ref="K14:K16"/>
    <mergeCell ref="L14:M14"/>
    <mergeCell ref="H15:H16"/>
    <mergeCell ref="L15:L16"/>
    <mergeCell ref="C14:C16"/>
    <mergeCell ref="D14:E14"/>
    <mergeCell ref="D15:D16"/>
    <mergeCell ref="W14:W16"/>
    <mergeCell ref="G14:G16"/>
    <mergeCell ref="H14:I14"/>
    <mergeCell ref="P15:P16"/>
    <mergeCell ref="M15:M16"/>
    <mergeCell ref="Q15:Q16"/>
    <mergeCell ref="E15:E16"/>
    <mergeCell ref="S14:S16"/>
    <mergeCell ref="T1:V1"/>
    <mergeCell ref="T2:V2"/>
    <mergeCell ref="L2:N2"/>
    <mergeCell ref="G13:J13"/>
    <mergeCell ref="L3:N3"/>
    <mergeCell ref="L5:N5"/>
    <mergeCell ref="L1:N1"/>
    <mergeCell ref="K13:N13"/>
    <mergeCell ref="L6:N6"/>
    <mergeCell ref="L7:N7"/>
    <mergeCell ref="L12:M12"/>
    <mergeCell ref="O13:R13"/>
    <mergeCell ref="P14:Q14"/>
    <mergeCell ref="N14:N16"/>
    <mergeCell ref="O14:O16"/>
    <mergeCell ref="R14:R16"/>
    <mergeCell ref="AB3:AD3"/>
    <mergeCell ref="AB5:AD5"/>
    <mergeCell ref="T5:V5"/>
    <mergeCell ref="T7:V7"/>
    <mergeCell ref="T6:V6"/>
    <mergeCell ref="T3:V3"/>
    <mergeCell ref="T15:T16"/>
    <mergeCell ref="L32:M32"/>
    <mergeCell ref="F14:F16"/>
    <mergeCell ref="J14:J16"/>
    <mergeCell ref="I15:I16"/>
    <mergeCell ref="T32:U32"/>
    <mergeCell ref="T14:U14"/>
    <mergeCell ref="U15:U16"/>
    <mergeCell ref="AR1:AT1"/>
    <mergeCell ref="AR2:AT2"/>
    <mergeCell ref="AR3:AT3"/>
    <mergeCell ref="AR5:AT5"/>
    <mergeCell ref="V14:V16"/>
    <mergeCell ref="T12:U12"/>
    <mergeCell ref="AB2:AD2"/>
    <mergeCell ref="AT14:AT16"/>
    <mergeCell ref="AN15:AN16"/>
    <mergeCell ref="AO15:AO16"/>
    <mergeCell ref="AR15:AR16"/>
    <mergeCell ref="AS15:AS16"/>
    <mergeCell ref="AR6:AT6"/>
    <mergeCell ref="AR7:AT7"/>
    <mergeCell ref="AR32:AS32"/>
    <mergeCell ref="AR14:AS14"/>
    <mergeCell ref="AR12:AS12"/>
    <mergeCell ref="AM13:AP13"/>
    <mergeCell ref="AQ13:AT13"/>
    <mergeCell ref="AM14:AM16"/>
    <mergeCell ref="AN14:AO14"/>
    <mergeCell ref="AP14:AP16"/>
    <mergeCell ref="AQ14:AQ16"/>
  </mergeCells>
  <printOptions/>
  <pageMargins left="1.141732283464567" right="0.5511811023622047" top="0.5118110236220472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S229"/>
  <sheetViews>
    <sheetView view="pageBreakPreview" zoomScale="75" zoomScaleSheetLayoutView="75" zoomScalePageLayoutView="0" workbookViewId="0" topLeftCell="B134">
      <selection activeCell="D142" sqref="D142"/>
    </sheetView>
  </sheetViews>
  <sheetFormatPr defaultColWidth="9.00390625" defaultRowHeight="12.75"/>
  <cols>
    <col min="1" max="1" width="11.125" style="0" customWidth="1"/>
    <col min="2" max="2" width="11.50390625" style="0" customWidth="1"/>
    <col min="3" max="3" width="9.75390625" style="0" customWidth="1"/>
    <col min="4" max="4" width="39.125" style="0" customWidth="1"/>
    <col min="5" max="5" width="14.125" style="9" hidden="1" customWidth="1"/>
    <col min="6" max="6" width="14.875" style="0" hidden="1" customWidth="1"/>
    <col min="7" max="7" width="14.125" style="0" hidden="1" customWidth="1"/>
    <col min="8" max="8" width="13.50390625" style="0" hidden="1" customWidth="1"/>
    <col min="9" max="9" width="11.00390625" style="0" hidden="1" customWidth="1"/>
    <col min="10" max="10" width="12.50390625" style="9" hidden="1" customWidth="1"/>
    <col min="11" max="11" width="11.50390625" style="62" hidden="1" customWidth="1"/>
    <col min="12" max="12" width="10.875" style="0" hidden="1" customWidth="1"/>
    <col min="13" max="13" width="11.00390625" style="9" hidden="1" customWidth="1"/>
    <col min="14" max="14" width="11.125" style="0" hidden="1" customWidth="1"/>
    <col min="15" max="15" width="11.50390625" style="0" hidden="1" customWidth="1"/>
    <col min="16" max="16" width="13.50390625" style="9" hidden="1" customWidth="1"/>
    <col min="17" max="17" width="16.00390625" style="0" hidden="1" customWidth="1"/>
    <col min="18" max="18" width="12.00390625" style="0" hidden="1" customWidth="1"/>
    <col min="19" max="19" width="12.50390625" style="0" hidden="1" customWidth="1"/>
    <col min="20" max="20" width="11.75390625" style="0" hidden="1" customWidth="1"/>
    <col min="21" max="21" width="11.875" style="0" hidden="1" customWidth="1"/>
    <col min="22" max="22" width="15.00390625" style="0" hidden="1" customWidth="1"/>
    <col min="23" max="23" width="12.50390625" style="0" hidden="1" customWidth="1"/>
    <col min="24" max="24" width="12.875" style="0" hidden="1" customWidth="1"/>
    <col min="25" max="25" width="11.875" style="0" hidden="1" customWidth="1"/>
    <col min="26" max="26" width="12.125" style="0" hidden="1" customWidth="1"/>
    <col min="27" max="28" width="12.50390625" style="0" hidden="1" customWidth="1"/>
    <col min="29" max="29" width="14.125" style="0" hidden="1" customWidth="1"/>
    <col min="30" max="30" width="15.50390625" style="0" hidden="1" customWidth="1"/>
    <col min="31" max="31" width="13.50390625" style="0" hidden="1" customWidth="1"/>
    <col min="32" max="32" width="12.50390625" style="0" hidden="1" customWidth="1"/>
    <col min="33" max="33" width="12.125" style="0" hidden="1" customWidth="1"/>
    <col min="34" max="34" width="14.50390625" style="0" hidden="1" customWidth="1"/>
    <col min="35" max="35" width="11.50390625" style="0" hidden="1" customWidth="1"/>
    <col min="36" max="36" width="12.125" style="0" hidden="1" customWidth="1"/>
    <col min="37" max="37" width="10.75390625" style="0" hidden="1" customWidth="1"/>
    <col min="38" max="38" width="13.50390625" style="0" hidden="1" customWidth="1"/>
    <col min="39" max="39" width="12.125" style="0" hidden="1" customWidth="1"/>
    <col min="40" max="40" width="13.00390625" style="0" hidden="1" customWidth="1"/>
    <col min="41" max="41" width="16.00390625" style="0" hidden="1" customWidth="1"/>
    <col min="42" max="42" width="12.00390625" style="0" hidden="1" customWidth="1"/>
    <col min="43" max="43" width="12.50390625" style="0" hidden="1" customWidth="1"/>
    <col min="44" max="44" width="11.75390625" style="0" hidden="1" customWidth="1"/>
    <col min="45" max="45" width="11.875" style="0" hidden="1" customWidth="1"/>
    <col min="46" max="46" width="15.00390625" style="0" hidden="1" customWidth="1"/>
    <col min="47" max="48" width="12.50390625" style="0" hidden="1" customWidth="1"/>
    <col min="49" max="49" width="12.875" style="0" hidden="1" customWidth="1"/>
    <col min="50" max="51" width="11.875" style="0" hidden="1" customWidth="1"/>
    <col min="52" max="52" width="12.125" style="0" hidden="1" customWidth="1"/>
    <col min="53" max="53" width="12.50390625" style="0" hidden="1" customWidth="1"/>
    <col min="54" max="54" width="14.25390625" style="0" hidden="1" customWidth="1"/>
    <col min="55" max="55" width="14.125" style="0" hidden="1" customWidth="1"/>
    <col min="56" max="56" width="15.50390625" style="0" hidden="1" customWidth="1"/>
    <col min="57" max="57" width="13.50390625" style="0" hidden="1" customWidth="1"/>
    <col min="58" max="58" width="12.50390625" style="0" hidden="1" customWidth="1"/>
    <col min="59" max="59" width="12.125" style="0" hidden="1" customWidth="1"/>
    <col min="60" max="60" width="14.50390625" style="0" hidden="1" customWidth="1"/>
    <col min="61" max="61" width="11.50390625" style="0" hidden="1" customWidth="1"/>
    <col min="62" max="62" width="12.125" style="0" hidden="1" customWidth="1"/>
    <col min="63" max="63" width="10.75390625" style="0" hidden="1" customWidth="1"/>
    <col min="64" max="64" width="13.50390625" style="0" hidden="1" customWidth="1"/>
    <col min="65" max="65" width="12.125" style="0" hidden="1" customWidth="1"/>
    <col min="66" max="67" width="12.875" style="0" hidden="1" customWidth="1"/>
    <col min="68" max="68" width="13.75390625" style="0" hidden="1" customWidth="1"/>
    <col min="69" max="69" width="11.50390625" style="0" hidden="1" customWidth="1"/>
    <col min="70" max="70" width="9.50390625" style="0" hidden="1" customWidth="1"/>
    <col min="71" max="71" width="12.00390625" style="0" hidden="1" customWidth="1"/>
    <col min="72" max="72" width="13.125" style="0" hidden="1" customWidth="1"/>
    <col min="73" max="73" width="12.125" style="0" hidden="1" customWidth="1"/>
    <col min="74" max="74" width="10.875" style="0" hidden="1" customWidth="1"/>
    <col min="75" max="75" width="11.50390625" style="0" hidden="1" customWidth="1"/>
    <col min="76" max="76" width="10.125" style="0" hidden="1" customWidth="1"/>
    <col min="77" max="77" width="11.50390625" style="0" hidden="1" customWidth="1"/>
    <col min="78" max="78" width="12.125" style="0" hidden="1" customWidth="1"/>
    <col min="79" max="79" width="11.875" style="0" hidden="1" customWidth="1"/>
    <col min="80" max="80" width="11.50390625" style="0" hidden="1" customWidth="1"/>
    <col min="81" max="81" width="13.50390625" style="0" hidden="1" customWidth="1"/>
    <col min="82" max="83" width="14.125" style="0" hidden="1" customWidth="1"/>
    <col min="84" max="84" width="12.50390625" style="0" hidden="1" customWidth="1"/>
    <col min="85" max="85" width="13.50390625" style="0" hidden="1" customWidth="1"/>
    <col min="86" max="86" width="12.50390625" style="0" hidden="1" customWidth="1"/>
    <col min="87" max="87" width="12.25390625" style="0" hidden="1" customWidth="1"/>
    <col min="88" max="88" width="11.25390625" style="0" hidden="1" customWidth="1"/>
    <col min="89" max="89" width="10.125" style="0" hidden="1" customWidth="1"/>
    <col min="90" max="90" width="10.875" style="0" hidden="1" customWidth="1"/>
    <col min="91" max="91" width="10.50390625" style="0" hidden="1" customWidth="1"/>
    <col min="92" max="92" width="14.50390625" style="0" hidden="1" customWidth="1"/>
    <col min="93" max="94" width="12.125" style="0" hidden="1" customWidth="1"/>
    <col min="95" max="95" width="12.50390625" style="0" hidden="1" customWidth="1"/>
    <col min="96" max="96" width="11.875" style="0" hidden="1" customWidth="1"/>
    <col min="97" max="97" width="9.875" style="0" hidden="1" customWidth="1"/>
    <col min="98" max="98" width="10.50390625" style="0" hidden="1" customWidth="1"/>
    <col min="99" max="99" width="13.25390625" style="0" hidden="1" customWidth="1"/>
    <col min="100" max="100" width="9.875" style="0" hidden="1" customWidth="1"/>
    <col min="101" max="102" width="10.875" style="0" hidden="1" customWidth="1"/>
    <col min="103" max="103" width="11.00390625" style="0" hidden="1" customWidth="1"/>
    <col min="104" max="104" width="9.50390625" style="0" hidden="1" customWidth="1"/>
    <col min="105" max="105" width="11.50390625" style="0" hidden="1" customWidth="1"/>
    <col min="106" max="106" width="12.00390625" style="0" hidden="1" customWidth="1"/>
    <col min="107" max="107" width="11.50390625" style="0" hidden="1" customWidth="1"/>
    <col min="108" max="108" width="14.00390625" style="0" hidden="1" customWidth="1"/>
    <col min="109" max="109" width="13.50390625" style="0" hidden="1" customWidth="1"/>
    <col min="110" max="110" width="13.875" style="0" hidden="1" customWidth="1"/>
    <col min="111" max="111" width="13.25390625" style="0" hidden="1" customWidth="1"/>
    <col min="112" max="112" width="12.125" style="0" hidden="1" customWidth="1"/>
    <col min="113" max="113" width="12.50390625" style="0" hidden="1" customWidth="1"/>
    <col min="114" max="114" width="12.00390625" style="0" hidden="1" customWidth="1"/>
    <col min="115" max="115" width="12.50390625" style="0" hidden="1" customWidth="1"/>
    <col min="116" max="116" width="11.125" style="0" hidden="1" customWidth="1"/>
    <col min="117" max="117" width="13.00390625" style="0" hidden="1" customWidth="1"/>
    <col min="118" max="119" width="15.50390625" style="0" hidden="1" customWidth="1"/>
    <col min="120" max="120" width="14.50390625" style="0" hidden="1" customWidth="1"/>
    <col min="121" max="121" width="13.125" style="0" hidden="1" customWidth="1"/>
    <col min="122" max="122" width="12.50390625" style="0" hidden="1" customWidth="1"/>
    <col min="123" max="123" width="12.875" style="0" hidden="1" customWidth="1"/>
    <col min="124" max="124" width="11.50390625" style="0" hidden="1" customWidth="1"/>
    <col min="125" max="125" width="10.50390625" style="0" hidden="1" customWidth="1"/>
    <col min="126" max="126" width="13.25390625" style="0" hidden="1" customWidth="1"/>
    <col min="127" max="127" width="9.875" style="0" hidden="1" customWidth="1"/>
    <col min="128" max="128" width="11.25390625" style="0" hidden="1" customWidth="1"/>
    <col min="129" max="129" width="12.50390625" style="0" hidden="1" customWidth="1"/>
    <col min="130" max="130" width="11.00390625" style="0" hidden="1" customWidth="1"/>
    <col min="131" max="131" width="9.50390625" style="0" hidden="1" customWidth="1"/>
    <col min="132" max="132" width="11.50390625" style="0" hidden="1" customWidth="1"/>
    <col min="133" max="133" width="12.00390625" style="0" hidden="1" customWidth="1"/>
    <col min="134" max="134" width="11.50390625" style="0" hidden="1" customWidth="1"/>
    <col min="135" max="135" width="13.875" style="0" customWidth="1"/>
    <col min="136" max="136" width="13.50390625" style="0" customWidth="1"/>
    <col min="137" max="137" width="13.875" style="0" customWidth="1"/>
    <col min="138" max="138" width="13.25390625" style="0" customWidth="1"/>
    <col min="139" max="139" width="12.125" style="0" customWidth="1"/>
    <col min="140" max="140" width="12.50390625" style="0" customWidth="1"/>
    <col min="141" max="141" width="12.00390625" style="0" customWidth="1"/>
    <col min="142" max="142" width="12.50390625" style="0" customWidth="1"/>
    <col min="143" max="143" width="11.125" style="0" customWidth="1"/>
    <col min="144" max="144" width="13.00390625" style="0" customWidth="1"/>
    <col min="145" max="145" width="12.875" style="0" customWidth="1"/>
    <col min="146" max="146" width="12.75390625" style="0" customWidth="1"/>
  </cols>
  <sheetData>
    <row r="1" spans="37:146" ht="15">
      <c r="AK1" s="732" t="s">
        <v>546</v>
      </c>
      <c r="AL1" s="732"/>
      <c r="AM1" s="732"/>
      <c r="AN1" s="732"/>
      <c r="BK1" s="732" t="s">
        <v>546</v>
      </c>
      <c r="BL1" s="732"/>
      <c r="BM1" s="732"/>
      <c r="BN1" s="732"/>
      <c r="CL1" s="730" t="s">
        <v>617</v>
      </c>
      <c r="CM1" s="730"/>
      <c r="CN1" s="730"/>
      <c r="DM1" s="730" t="s">
        <v>617</v>
      </c>
      <c r="DN1" s="730"/>
      <c r="DO1" s="730"/>
      <c r="EN1" s="730" t="s">
        <v>617</v>
      </c>
      <c r="EO1" s="730"/>
      <c r="EP1" s="730"/>
    </row>
    <row r="2" spans="37:146" ht="15">
      <c r="AK2" s="746" t="s">
        <v>543</v>
      </c>
      <c r="AL2" s="746"/>
      <c r="AM2" s="746"/>
      <c r="AN2" s="746"/>
      <c r="BK2" s="746" t="s">
        <v>543</v>
      </c>
      <c r="BL2" s="746"/>
      <c r="BM2" s="746"/>
      <c r="BN2" s="746"/>
      <c r="CL2" s="730" t="s">
        <v>543</v>
      </c>
      <c r="CM2" s="730"/>
      <c r="CN2" s="730"/>
      <c r="DM2" s="730" t="s">
        <v>543</v>
      </c>
      <c r="DN2" s="730"/>
      <c r="DO2" s="730"/>
      <c r="EN2" s="730" t="s">
        <v>543</v>
      </c>
      <c r="EO2" s="730"/>
      <c r="EP2" s="730"/>
    </row>
    <row r="3" spans="37:146" ht="15">
      <c r="AK3" s="746" t="s">
        <v>257</v>
      </c>
      <c r="AL3" s="746"/>
      <c r="AM3" s="746"/>
      <c r="AN3" s="746"/>
      <c r="BK3" s="746" t="s">
        <v>368</v>
      </c>
      <c r="BL3" s="746"/>
      <c r="BM3" s="746"/>
      <c r="BN3" s="746"/>
      <c r="CL3" s="730" t="s">
        <v>440</v>
      </c>
      <c r="CM3" s="730"/>
      <c r="CN3" s="730"/>
      <c r="DM3" s="730" t="s">
        <v>405</v>
      </c>
      <c r="DN3" s="730"/>
      <c r="DO3" s="730"/>
      <c r="EN3" s="730" t="s">
        <v>623</v>
      </c>
      <c r="EO3" s="730"/>
      <c r="EP3" s="730"/>
    </row>
    <row r="4" spans="90:146" ht="15">
      <c r="CL4" s="5"/>
      <c r="CM4" s="5"/>
      <c r="CN4" s="5"/>
      <c r="DM4" s="5"/>
      <c r="DN4" s="5"/>
      <c r="DO4" s="5"/>
      <c r="EN4" s="5"/>
      <c r="EO4" s="5"/>
      <c r="EP4" s="5"/>
    </row>
    <row r="5" spans="13:146" ht="15">
      <c r="M5" s="732" t="s">
        <v>546</v>
      </c>
      <c r="N5" s="732"/>
      <c r="O5" s="732"/>
      <c r="P5" s="732"/>
      <c r="AK5" s="732" t="s">
        <v>546</v>
      </c>
      <c r="AL5" s="732"/>
      <c r="AM5" s="732"/>
      <c r="AN5" s="732"/>
      <c r="BK5" s="732" t="s">
        <v>546</v>
      </c>
      <c r="BL5" s="732"/>
      <c r="BM5" s="732"/>
      <c r="BN5" s="732"/>
      <c r="CL5" s="730" t="s">
        <v>617</v>
      </c>
      <c r="CM5" s="730"/>
      <c r="CN5" s="730"/>
      <c r="DM5" s="730" t="s">
        <v>617</v>
      </c>
      <c r="DN5" s="730"/>
      <c r="DO5" s="730"/>
      <c r="EN5" s="730" t="s">
        <v>617</v>
      </c>
      <c r="EO5" s="730"/>
      <c r="EP5" s="730"/>
    </row>
    <row r="6" spans="13:146" ht="15">
      <c r="M6" s="746" t="s">
        <v>543</v>
      </c>
      <c r="N6" s="746"/>
      <c r="O6" s="746"/>
      <c r="P6" s="746"/>
      <c r="AK6" s="746" t="s">
        <v>543</v>
      </c>
      <c r="AL6" s="746"/>
      <c r="AM6" s="746"/>
      <c r="AN6" s="746"/>
      <c r="BK6" s="746" t="s">
        <v>543</v>
      </c>
      <c r="BL6" s="746"/>
      <c r="BM6" s="746"/>
      <c r="BN6" s="746"/>
      <c r="CL6" s="730" t="s">
        <v>543</v>
      </c>
      <c r="CM6" s="730"/>
      <c r="CN6" s="730"/>
      <c r="DM6" s="730" t="s">
        <v>543</v>
      </c>
      <c r="DN6" s="730"/>
      <c r="DO6" s="730"/>
      <c r="EN6" s="730" t="s">
        <v>543</v>
      </c>
      <c r="EO6" s="730"/>
      <c r="EP6" s="730"/>
    </row>
    <row r="7" spans="13:146" ht="15">
      <c r="M7" s="746" t="s">
        <v>736</v>
      </c>
      <c r="N7" s="746"/>
      <c r="O7" s="746"/>
      <c r="P7" s="746"/>
      <c r="AK7" s="746" t="s">
        <v>256</v>
      </c>
      <c r="AL7" s="746"/>
      <c r="AM7" s="746"/>
      <c r="AN7" s="746"/>
      <c r="BK7" s="746" t="s">
        <v>256</v>
      </c>
      <c r="BL7" s="746"/>
      <c r="BM7" s="746"/>
      <c r="BN7" s="746"/>
      <c r="CL7" s="730" t="s">
        <v>322</v>
      </c>
      <c r="CM7" s="730"/>
      <c r="CN7" s="730"/>
      <c r="DM7" s="730" t="s">
        <v>322</v>
      </c>
      <c r="DN7" s="730"/>
      <c r="DO7" s="730"/>
      <c r="EN7" s="730" t="s">
        <v>322</v>
      </c>
      <c r="EO7" s="730"/>
      <c r="EP7" s="730"/>
    </row>
    <row r="8" spans="14:16" ht="13.5">
      <c r="N8" s="61"/>
      <c r="O8" s="61"/>
      <c r="P8" s="73"/>
    </row>
    <row r="9" spans="1:145" ht="15">
      <c r="A9" s="730" t="s">
        <v>672</v>
      </c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  <c r="AO9" s="730"/>
      <c r="AP9" s="730"/>
      <c r="AQ9" s="730"/>
      <c r="AR9" s="730"/>
      <c r="AS9" s="730"/>
      <c r="AT9" s="730"/>
      <c r="AU9" s="730"/>
      <c r="AV9" s="730"/>
      <c r="AW9" s="730"/>
      <c r="AX9" s="730"/>
      <c r="AY9" s="730"/>
      <c r="AZ9" s="730"/>
      <c r="BA9" s="730"/>
      <c r="BB9" s="730"/>
      <c r="BC9" s="730"/>
      <c r="BD9" s="730"/>
      <c r="BE9" s="730"/>
      <c r="BF9" s="730"/>
      <c r="BG9" s="730"/>
      <c r="BH9" s="730"/>
      <c r="BI9" s="730"/>
      <c r="BJ9" s="730"/>
      <c r="BK9" s="730"/>
      <c r="BL9" s="730"/>
      <c r="BM9" s="730"/>
      <c r="BN9" s="730"/>
      <c r="BO9" s="730"/>
      <c r="BP9" s="730"/>
      <c r="BQ9" s="730"/>
      <c r="BR9" s="730"/>
      <c r="BS9" s="730"/>
      <c r="BT9" s="730"/>
      <c r="BU9" s="730"/>
      <c r="BV9" s="730"/>
      <c r="BW9" s="730"/>
      <c r="BX9" s="730"/>
      <c r="BY9" s="730"/>
      <c r="BZ9" s="730"/>
      <c r="CA9" s="730"/>
      <c r="CB9" s="730"/>
      <c r="CC9" s="730"/>
      <c r="CD9" s="730"/>
      <c r="CE9" s="730"/>
      <c r="CF9" s="730"/>
      <c r="CG9" s="730"/>
      <c r="CH9" s="730"/>
      <c r="CI9" s="730"/>
      <c r="CJ9" s="730"/>
      <c r="CK9" s="730"/>
      <c r="CL9" s="730"/>
      <c r="CM9" s="730"/>
      <c r="CN9" s="730"/>
      <c r="CO9" s="730"/>
      <c r="CP9" s="730"/>
      <c r="CQ9" s="730"/>
      <c r="CR9" s="730"/>
      <c r="CS9" s="730"/>
      <c r="CT9" s="730"/>
      <c r="CU9" s="730"/>
      <c r="CV9" s="730"/>
      <c r="CW9" s="730"/>
      <c r="CX9" s="730"/>
      <c r="CY9" s="730"/>
      <c r="CZ9" s="730"/>
      <c r="DA9" s="730"/>
      <c r="DB9" s="730"/>
      <c r="DC9" s="730"/>
      <c r="DD9" s="730"/>
      <c r="DE9" s="730"/>
      <c r="DF9" s="730"/>
      <c r="DG9" s="730"/>
      <c r="DH9" s="730"/>
      <c r="DI9" s="730"/>
      <c r="DJ9" s="730"/>
      <c r="DK9" s="730"/>
      <c r="DL9" s="730"/>
      <c r="DM9" s="730"/>
      <c r="DN9" s="730"/>
      <c r="DO9" s="730"/>
      <c r="DP9" s="730"/>
      <c r="DQ9" s="730"/>
      <c r="DR9" s="730"/>
      <c r="DS9" s="730"/>
      <c r="DT9" s="730"/>
      <c r="DU9" s="730"/>
      <c r="DV9" s="730"/>
      <c r="DW9" s="730"/>
      <c r="DX9" s="730"/>
      <c r="DY9" s="730"/>
      <c r="DZ9" s="730"/>
      <c r="EA9" s="730"/>
      <c r="EB9" s="730"/>
      <c r="EC9" s="730"/>
      <c r="ED9" s="730"/>
      <c r="EE9" s="730"/>
      <c r="EF9" s="730"/>
      <c r="EG9" s="730"/>
      <c r="EH9" s="730"/>
      <c r="EI9" s="730"/>
      <c r="EJ9" s="730"/>
      <c r="EK9" s="730"/>
      <c r="EL9" s="730"/>
      <c r="EM9" s="730"/>
      <c r="EN9" s="730"/>
      <c r="EO9" s="730"/>
    </row>
    <row r="10" spans="1:145" ht="15">
      <c r="A10" s="730" t="s">
        <v>737</v>
      </c>
      <c r="B10" s="730"/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0"/>
      <c r="R10" s="730"/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30"/>
      <c r="AJ10" s="730"/>
      <c r="AK10" s="730"/>
      <c r="AL10" s="730"/>
      <c r="AM10" s="730"/>
      <c r="AN10" s="730"/>
      <c r="AO10" s="730"/>
      <c r="AP10" s="730"/>
      <c r="AQ10" s="730"/>
      <c r="AR10" s="730"/>
      <c r="AS10" s="730"/>
      <c r="AT10" s="730"/>
      <c r="AU10" s="730"/>
      <c r="AV10" s="730"/>
      <c r="AW10" s="730"/>
      <c r="AX10" s="730"/>
      <c r="AY10" s="730"/>
      <c r="AZ10" s="730"/>
      <c r="BA10" s="730"/>
      <c r="BB10" s="730"/>
      <c r="BC10" s="730"/>
      <c r="BD10" s="730"/>
      <c r="BE10" s="730"/>
      <c r="BF10" s="730"/>
      <c r="BG10" s="730"/>
      <c r="BH10" s="730"/>
      <c r="BI10" s="730"/>
      <c r="BJ10" s="730"/>
      <c r="BK10" s="730"/>
      <c r="BL10" s="730"/>
      <c r="BM10" s="730"/>
      <c r="BN10" s="730"/>
      <c r="BO10" s="730"/>
      <c r="BP10" s="730"/>
      <c r="BQ10" s="730"/>
      <c r="BR10" s="730"/>
      <c r="BS10" s="730"/>
      <c r="BT10" s="730"/>
      <c r="BU10" s="730"/>
      <c r="BV10" s="730"/>
      <c r="BW10" s="730"/>
      <c r="BX10" s="730"/>
      <c r="BY10" s="730"/>
      <c r="BZ10" s="730"/>
      <c r="CA10" s="730"/>
      <c r="CB10" s="730"/>
      <c r="CC10" s="730"/>
      <c r="CD10" s="730"/>
      <c r="CE10" s="730"/>
      <c r="CF10" s="730"/>
      <c r="CG10" s="730"/>
      <c r="CH10" s="730"/>
      <c r="CI10" s="730"/>
      <c r="CJ10" s="730"/>
      <c r="CK10" s="730"/>
      <c r="CL10" s="730"/>
      <c r="CM10" s="730"/>
      <c r="CN10" s="730"/>
      <c r="CO10" s="730"/>
      <c r="CP10" s="730"/>
      <c r="CQ10" s="730"/>
      <c r="CR10" s="730"/>
      <c r="CS10" s="730"/>
      <c r="CT10" s="730"/>
      <c r="CU10" s="730"/>
      <c r="CV10" s="730"/>
      <c r="CW10" s="730"/>
      <c r="CX10" s="730"/>
      <c r="CY10" s="730"/>
      <c r="CZ10" s="730"/>
      <c r="DA10" s="730"/>
      <c r="DB10" s="730"/>
      <c r="DC10" s="730"/>
      <c r="DD10" s="730"/>
      <c r="DE10" s="730"/>
      <c r="DF10" s="730"/>
      <c r="DG10" s="730"/>
      <c r="DH10" s="730"/>
      <c r="DI10" s="730"/>
      <c r="DJ10" s="730"/>
      <c r="DK10" s="730"/>
      <c r="DL10" s="730"/>
      <c r="DM10" s="730"/>
      <c r="DN10" s="730"/>
      <c r="DO10" s="730"/>
      <c r="DP10" s="730"/>
      <c r="DQ10" s="730"/>
      <c r="DR10" s="730"/>
      <c r="DS10" s="730"/>
      <c r="DT10" s="730"/>
      <c r="DU10" s="730"/>
      <c r="DV10" s="730"/>
      <c r="DW10" s="730"/>
      <c r="DX10" s="730"/>
      <c r="DY10" s="730"/>
      <c r="DZ10" s="730"/>
      <c r="EA10" s="730"/>
      <c r="EB10" s="730"/>
      <c r="EC10" s="730"/>
      <c r="ED10" s="730"/>
      <c r="EE10" s="730"/>
      <c r="EF10" s="730"/>
      <c r="EG10" s="730"/>
      <c r="EH10" s="730"/>
      <c r="EI10" s="730"/>
      <c r="EJ10" s="730"/>
      <c r="EK10" s="730"/>
      <c r="EL10" s="730"/>
      <c r="EM10" s="730"/>
      <c r="EN10" s="730"/>
      <c r="EO10" s="730"/>
    </row>
    <row r="11" spans="1:145" ht="15">
      <c r="A11" s="730" t="s">
        <v>531</v>
      </c>
      <c r="B11" s="730"/>
      <c r="C11" s="730"/>
      <c r="D11" s="730"/>
      <c r="E11" s="730"/>
      <c r="F11" s="730"/>
      <c r="G11" s="730"/>
      <c r="H11" s="730"/>
      <c r="I11" s="730"/>
      <c r="J11" s="730"/>
      <c r="K11" s="730"/>
      <c r="L11" s="730"/>
      <c r="M11" s="730"/>
      <c r="N11" s="730"/>
      <c r="O11" s="730"/>
      <c r="P11" s="730"/>
      <c r="Q11" s="730"/>
      <c r="R11" s="730"/>
      <c r="S11" s="730"/>
      <c r="T11" s="730"/>
      <c r="U11" s="730"/>
      <c r="V11" s="730"/>
      <c r="W11" s="730"/>
      <c r="X11" s="730"/>
      <c r="Y11" s="730"/>
      <c r="Z11" s="730"/>
      <c r="AA11" s="730"/>
      <c r="AB11" s="730"/>
      <c r="AC11" s="730"/>
      <c r="AD11" s="730"/>
      <c r="AE11" s="730"/>
      <c r="AF11" s="730"/>
      <c r="AG11" s="730"/>
      <c r="AH11" s="730"/>
      <c r="AI11" s="730"/>
      <c r="AJ11" s="730"/>
      <c r="AK11" s="730"/>
      <c r="AL11" s="730"/>
      <c r="AM11" s="730"/>
      <c r="AN11" s="730"/>
      <c r="AO11" s="730"/>
      <c r="AP11" s="730"/>
      <c r="AQ11" s="730"/>
      <c r="AR11" s="730"/>
      <c r="AS11" s="730"/>
      <c r="AT11" s="730"/>
      <c r="AU11" s="730"/>
      <c r="AV11" s="730"/>
      <c r="AW11" s="730"/>
      <c r="AX11" s="730"/>
      <c r="AY11" s="730"/>
      <c r="AZ11" s="730"/>
      <c r="BA11" s="730"/>
      <c r="BB11" s="730"/>
      <c r="BC11" s="730"/>
      <c r="BD11" s="730"/>
      <c r="BE11" s="730"/>
      <c r="BF11" s="730"/>
      <c r="BG11" s="730"/>
      <c r="BH11" s="730"/>
      <c r="BI11" s="730"/>
      <c r="BJ11" s="730"/>
      <c r="BK11" s="730"/>
      <c r="BL11" s="730"/>
      <c r="BM11" s="730"/>
      <c r="BN11" s="730"/>
      <c r="BO11" s="730"/>
      <c r="BP11" s="730"/>
      <c r="BQ11" s="730"/>
      <c r="BR11" s="730"/>
      <c r="BS11" s="730"/>
      <c r="BT11" s="730"/>
      <c r="BU11" s="730"/>
      <c r="BV11" s="730"/>
      <c r="BW11" s="730"/>
      <c r="BX11" s="730"/>
      <c r="BY11" s="730"/>
      <c r="BZ11" s="730"/>
      <c r="CA11" s="730"/>
      <c r="CB11" s="730"/>
      <c r="CC11" s="730"/>
      <c r="CD11" s="730"/>
      <c r="CE11" s="730"/>
      <c r="CF11" s="730"/>
      <c r="CG11" s="730"/>
      <c r="CH11" s="730"/>
      <c r="CI11" s="730"/>
      <c r="CJ11" s="730"/>
      <c r="CK11" s="730"/>
      <c r="CL11" s="730"/>
      <c r="CM11" s="730"/>
      <c r="CN11" s="730"/>
      <c r="CO11" s="730"/>
      <c r="CP11" s="730"/>
      <c r="CQ11" s="730"/>
      <c r="CR11" s="730"/>
      <c r="CS11" s="730"/>
      <c r="CT11" s="730"/>
      <c r="CU11" s="730"/>
      <c r="CV11" s="730"/>
      <c r="CW11" s="730"/>
      <c r="CX11" s="730"/>
      <c r="CY11" s="730"/>
      <c r="CZ11" s="730"/>
      <c r="DA11" s="730"/>
      <c r="DB11" s="730"/>
      <c r="DC11" s="730"/>
      <c r="DD11" s="730"/>
      <c r="DE11" s="730"/>
      <c r="DF11" s="730"/>
      <c r="DG11" s="730"/>
      <c r="DH11" s="730"/>
      <c r="DI11" s="730"/>
      <c r="DJ11" s="730"/>
      <c r="DK11" s="730"/>
      <c r="DL11" s="730"/>
      <c r="DM11" s="730"/>
      <c r="DN11" s="730"/>
      <c r="DO11" s="730"/>
      <c r="DP11" s="730"/>
      <c r="DQ11" s="730"/>
      <c r="DR11" s="730"/>
      <c r="DS11" s="730"/>
      <c r="DT11" s="730"/>
      <c r="DU11" s="730"/>
      <c r="DV11" s="730"/>
      <c r="DW11" s="730"/>
      <c r="DX11" s="730"/>
      <c r="DY11" s="730"/>
      <c r="DZ11" s="730"/>
      <c r="EA11" s="730"/>
      <c r="EB11" s="730"/>
      <c r="EC11" s="730"/>
      <c r="ED11" s="730"/>
      <c r="EE11" s="730"/>
      <c r="EF11" s="730"/>
      <c r="EG11" s="730"/>
      <c r="EH11" s="730"/>
      <c r="EI11" s="730"/>
      <c r="EJ11" s="730"/>
      <c r="EK11" s="730"/>
      <c r="EL11" s="730"/>
      <c r="EM11" s="730"/>
      <c r="EN11" s="730"/>
      <c r="EO11" s="730"/>
    </row>
    <row r="12" spans="1:16" ht="15" hidden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92" ht="17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5" t="s">
        <v>548</v>
      </c>
      <c r="AN14" s="188" t="s">
        <v>548</v>
      </c>
      <c r="BN14" s="188" t="s">
        <v>548</v>
      </c>
      <c r="CN14" s="480" t="s">
        <v>548</v>
      </c>
    </row>
    <row r="15" spans="1:146" ht="17.25" customHeight="1" hidden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Q15" s="744" t="s">
        <v>208</v>
      </c>
      <c r="R15" s="744"/>
      <c r="S15" s="744"/>
      <c r="T15" s="744"/>
      <c r="U15" s="744"/>
      <c r="V15" s="744"/>
      <c r="W15" s="744"/>
      <c r="X15" s="744"/>
      <c r="Y15" s="744"/>
      <c r="Z15" s="744"/>
      <c r="AA15" s="744"/>
      <c r="AB15" s="744"/>
      <c r="AC15" s="745" t="s">
        <v>253</v>
      </c>
      <c r="AD15" s="745"/>
      <c r="AE15" s="745"/>
      <c r="AF15" s="745"/>
      <c r="AG15" s="745"/>
      <c r="AH15" s="745"/>
      <c r="AI15" s="745"/>
      <c r="AJ15" s="745"/>
      <c r="AK15" s="745"/>
      <c r="AL15" s="745"/>
      <c r="AM15" s="745"/>
      <c r="AN15" s="745"/>
      <c r="AO15" s="744" t="s">
        <v>490</v>
      </c>
      <c r="AP15" s="744"/>
      <c r="AQ15" s="744"/>
      <c r="AR15" s="744"/>
      <c r="AS15" s="744"/>
      <c r="AT15" s="744"/>
      <c r="AU15" s="744"/>
      <c r="AV15" s="744"/>
      <c r="AW15" s="744"/>
      <c r="AX15" s="744"/>
      <c r="AY15" s="744"/>
      <c r="AZ15" s="744"/>
      <c r="BA15" s="744"/>
      <c r="BB15" s="744"/>
      <c r="BC15" s="745" t="s">
        <v>366</v>
      </c>
      <c r="BD15" s="745"/>
      <c r="BE15" s="745"/>
      <c r="BF15" s="745"/>
      <c r="BG15" s="745"/>
      <c r="BH15" s="745"/>
      <c r="BI15" s="745"/>
      <c r="BJ15" s="745"/>
      <c r="BK15" s="745"/>
      <c r="BL15" s="745"/>
      <c r="BM15" s="745"/>
      <c r="BN15" s="745"/>
      <c r="BO15" s="744" t="s">
        <v>494</v>
      </c>
      <c r="BP15" s="744"/>
      <c r="BQ15" s="744"/>
      <c r="BR15" s="744"/>
      <c r="BS15" s="744"/>
      <c r="BT15" s="744"/>
      <c r="BU15" s="744"/>
      <c r="BV15" s="744"/>
      <c r="BW15" s="744"/>
      <c r="BX15" s="744"/>
      <c r="BY15" s="744"/>
      <c r="BZ15" s="744"/>
      <c r="CA15" s="744"/>
      <c r="CB15" s="744"/>
      <c r="CC15" s="745" t="s">
        <v>493</v>
      </c>
      <c r="CD15" s="745"/>
      <c r="CE15" s="745"/>
      <c r="CF15" s="745"/>
      <c r="CG15" s="745"/>
      <c r="CH15" s="745"/>
      <c r="CI15" s="745"/>
      <c r="CJ15" s="745"/>
      <c r="CK15" s="745"/>
      <c r="CL15" s="745"/>
      <c r="CM15" s="745"/>
      <c r="CN15" s="745"/>
      <c r="CO15" s="744" t="s">
        <v>496</v>
      </c>
      <c r="CP15" s="744"/>
      <c r="CQ15" s="744"/>
      <c r="CR15" s="744"/>
      <c r="CS15" s="744"/>
      <c r="CT15" s="744"/>
      <c r="CU15" s="744"/>
      <c r="CV15" s="744"/>
      <c r="CW15" s="744"/>
      <c r="CX15" s="744"/>
      <c r="CY15" s="744"/>
      <c r="CZ15" s="744"/>
      <c r="DA15" s="744"/>
      <c r="DB15" s="744"/>
      <c r="DC15" s="744"/>
      <c r="DD15" s="745" t="s">
        <v>497</v>
      </c>
      <c r="DE15" s="745"/>
      <c r="DF15" s="745"/>
      <c r="DG15" s="745"/>
      <c r="DH15" s="745"/>
      <c r="DI15" s="745"/>
      <c r="DJ15" s="745"/>
      <c r="DK15" s="745"/>
      <c r="DL15" s="745"/>
      <c r="DM15" s="745"/>
      <c r="DN15" s="745"/>
      <c r="DO15" s="745"/>
      <c r="DP15" s="744" t="s">
        <v>620</v>
      </c>
      <c r="DQ15" s="744"/>
      <c r="DR15" s="744"/>
      <c r="DS15" s="744"/>
      <c r="DT15" s="744"/>
      <c r="DU15" s="744"/>
      <c r="DV15" s="744"/>
      <c r="DW15" s="744"/>
      <c r="DX15" s="744"/>
      <c r="DY15" s="744"/>
      <c r="DZ15" s="744"/>
      <c r="EA15" s="744"/>
      <c r="EB15" s="744"/>
      <c r="EC15" s="744"/>
      <c r="ED15" s="744"/>
      <c r="EE15" s="745" t="s">
        <v>624</v>
      </c>
      <c r="EF15" s="745"/>
      <c r="EG15" s="745"/>
      <c r="EH15" s="745"/>
      <c r="EI15" s="745"/>
      <c r="EJ15" s="745"/>
      <c r="EK15" s="745"/>
      <c r="EL15" s="745"/>
      <c r="EM15" s="745"/>
      <c r="EN15" s="745"/>
      <c r="EO15" s="745"/>
      <c r="EP15" s="745"/>
    </row>
    <row r="16" spans="1:146" s="62" customFormat="1" ht="15" customHeight="1">
      <c r="A16" s="702" t="s">
        <v>673</v>
      </c>
      <c r="B16" s="702" t="s">
        <v>671</v>
      </c>
      <c r="C16" s="702" t="s">
        <v>670</v>
      </c>
      <c r="D16" s="747" t="s">
        <v>674</v>
      </c>
      <c r="E16" s="660" t="s">
        <v>533</v>
      </c>
      <c r="F16" s="660"/>
      <c r="G16" s="660"/>
      <c r="H16" s="660"/>
      <c r="I16" s="660"/>
      <c r="J16" s="660" t="s">
        <v>561</v>
      </c>
      <c r="K16" s="660"/>
      <c r="L16" s="660"/>
      <c r="M16" s="660"/>
      <c r="N16" s="660"/>
      <c r="O16" s="660"/>
      <c r="P16" s="702" t="s">
        <v>675</v>
      </c>
      <c r="Q16" s="659" t="s">
        <v>533</v>
      </c>
      <c r="R16" s="659"/>
      <c r="S16" s="659"/>
      <c r="T16" s="659"/>
      <c r="U16" s="659"/>
      <c r="V16" s="659" t="s">
        <v>561</v>
      </c>
      <c r="W16" s="659"/>
      <c r="X16" s="659"/>
      <c r="Y16" s="659"/>
      <c r="Z16" s="659"/>
      <c r="AA16" s="659"/>
      <c r="AB16" s="698" t="s">
        <v>675</v>
      </c>
      <c r="AC16" s="660" t="s">
        <v>533</v>
      </c>
      <c r="AD16" s="660"/>
      <c r="AE16" s="660"/>
      <c r="AF16" s="660"/>
      <c r="AG16" s="660"/>
      <c r="AH16" s="660" t="s">
        <v>561</v>
      </c>
      <c r="AI16" s="660"/>
      <c r="AJ16" s="660"/>
      <c r="AK16" s="660"/>
      <c r="AL16" s="660"/>
      <c r="AM16" s="660"/>
      <c r="AN16" s="702" t="s">
        <v>675</v>
      </c>
      <c r="AO16" s="659" t="s">
        <v>533</v>
      </c>
      <c r="AP16" s="659"/>
      <c r="AQ16" s="659"/>
      <c r="AR16" s="659"/>
      <c r="AS16" s="659"/>
      <c r="AT16" s="659" t="s">
        <v>561</v>
      </c>
      <c r="AU16" s="659"/>
      <c r="AV16" s="659"/>
      <c r="AW16" s="659"/>
      <c r="AX16" s="659"/>
      <c r="AY16" s="659"/>
      <c r="AZ16" s="659"/>
      <c r="BA16" s="659"/>
      <c r="BB16" s="698" t="s">
        <v>675</v>
      </c>
      <c r="BC16" s="660" t="s">
        <v>533</v>
      </c>
      <c r="BD16" s="660"/>
      <c r="BE16" s="660"/>
      <c r="BF16" s="660"/>
      <c r="BG16" s="660"/>
      <c r="BH16" s="660" t="s">
        <v>561</v>
      </c>
      <c r="BI16" s="660"/>
      <c r="BJ16" s="660"/>
      <c r="BK16" s="660"/>
      <c r="BL16" s="660"/>
      <c r="BM16" s="660"/>
      <c r="BN16" s="702" t="s">
        <v>675</v>
      </c>
      <c r="BO16" s="659" t="s">
        <v>533</v>
      </c>
      <c r="BP16" s="659"/>
      <c r="BQ16" s="659"/>
      <c r="BR16" s="659"/>
      <c r="BS16" s="659"/>
      <c r="BT16" s="659" t="s">
        <v>561</v>
      </c>
      <c r="BU16" s="659"/>
      <c r="BV16" s="659"/>
      <c r="BW16" s="659"/>
      <c r="BX16" s="659"/>
      <c r="BY16" s="659"/>
      <c r="BZ16" s="659"/>
      <c r="CA16" s="659"/>
      <c r="CB16" s="698" t="s">
        <v>675</v>
      </c>
      <c r="CC16" s="660" t="s">
        <v>533</v>
      </c>
      <c r="CD16" s="660"/>
      <c r="CE16" s="660"/>
      <c r="CF16" s="660"/>
      <c r="CG16" s="660"/>
      <c r="CH16" s="660" t="s">
        <v>561</v>
      </c>
      <c r="CI16" s="660"/>
      <c r="CJ16" s="660"/>
      <c r="CK16" s="660"/>
      <c r="CL16" s="660"/>
      <c r="CM16" s="660"/>
      <c r="CN16" s="702" t="s">
        <v>675</v>
      </c>
      <c r="CO16" s="659" t="s">
        <v>533</v>
      </c>
      <c r="CP16" s="659"/>
      <c r="CQ16" s="659"/>
      <c r="CR16" s="659"/>
      <c r="CS16" s="659"/>
      <c r="CT16" s="659"/>
      <c r="CU16" s="659" t="s">
        <v>561</v>
      </c>
      <c r="CV16" s="659"/>
      <c r="CW16" s="659"/>
      <c r="CX16" s="659"/>
      <c r="CY16" s="659"/>
      <c r="CZ16" s="659"/>
      <c r="DA16" s="659"/>
      <c r="DB16" s="659"/>
      <c r="DC16" s="698" t="s">
        <v>675</v>
      </c>
      <c r="DD16" s="660" t="s">
        <v>533</v>
      </c>
      <c r="DE16" s="660"/>
      <c r="DF16" s="660"/>
      <c r="DG16" s="660"/>
      <c r="DH16" s="660"/>
      <c r="DI16" s="660" t="s">
        <v>561</v>
      </c>
      <c r="DJ16" s="660"/>
      <c r="DK16" s="660"/>
      <c r="DL16" s="660"/>
      <c r="DM16" s="660"/>
      <c r="DN16" s="660"/>
      <c r="DO16" s="702" t="s">
        <v>675</v>
      </c>
      <c r="DP16" s="659" t="s">
        <v>533</v>
      </c>
      <c r="DQ16" s="659"/>
      <c r="DR16" s="659"/>
      <c r="DS16" s="659"/>
      <c r="DT16" s="659"/>
      <c r="DU16" s="659"/>
      <c r="DV16" s="659" t="s">
        <v>561</v>
      </c>
      <c r="DW16" s="659"/>
      <c r="DX16" s="659"/>
      <c r="DY16" s="659"/>
      <c r="DZ16" s="659"/>
      <c r="EA16" s="659"/>
      <c r="EB16" s="659"/>
      <c r="EC16" s="659"/>
      <c r="ED16" s="698" t="s">
        <v>675</v>
      </c>
      <c r="EE16" s="660" t="s">
        <v>533</v>
      </c>
      <c r="EF16" s="660"/>
      <c r="EG16" s="660"/>
      <c r="EH16" s="660"/>
      <c r="EI16" s="660"/>
      <c r="EJ16" s="660" t="s">
        <v>561</v>
      </c>
      <c r="EK16" s="660"/>
      <c r="EL16" s="660"/>
      <c r="EM16" s="660"/>
      <c r="EN16" s="660"/>
      <c r="EO16" s="660"/>
      <c r="EP16" s="702" t="s">
        <v>675</v>
      </c>
    </row>
    <row r="17" spans="1:146" s="62" customFormat="1" ht="12.75" customHeight="1">
      <c r="A17" s="702"/>
      <c r="B17" s="702"/>
      <c r="C17" s="702"/>
      <c r="D17" s="748"/>
      <c r="E17" s="702" t="s">
        <v>529</v>
      </c>
      <c r="F17" s="702" t="s">
        <v>676</v>
      </c>
      <c r="G17" s="702" t="s">
        <v>547</v>
      </c>
      <c r="H17" s="702"/>
      <c r="I17" s="702" t="s">
        <v>677</v>
      </c>
      <c r="J17" s="702" t="s">
        <v>529</v>
      </c>
      <c r="K17" s="702" t="s">
        <v>676</v>
      </c>
      <c r="L17" s="702" t="s">
        <v>547</v>
      </c>
      <c r="M17" s="702"/>
      <c r="N17" s="702" t="s">
        <v>677</v>
      </c>
      <c r="O17" s="63" t="s">
        <v>547</v>
      </c>
      <c r="P17" s="702"/>
      <c r="Q17" s="698" t="s">
        <v>529</v>
      </c>
      <c r="R17" s="698" t="s">
        <v>676</v>
      </c>
      <c r="S17" s="698" t="s">
        <v>547</v>
      </c>
      <c r="T17" s="698"/>
      <c r="U17" s="698" t="s">
        <v>677</v>
      </c>
      <c r="V17" s="698" t="s">
        <v>529</v>
      </c>
      <c r="W17" s="698" t="s">
        <v>676</v>
      </c>
      <c r="X17" s="698" t="s">
        <v>547</v>
      </c>
      <c r="Y17" s="698"/>
      <c r="Z17" s="698" t="s">
        <v>677</v>
      </c>
      <c r="AA17" s="168" t="s">
        <v>547</v>
      </c>
      <c r="AB17" s="698"/>
      <c r="AC17" s="703" t="s">
        <v>529</v>
      </c>
      <c r="AD17" s="702" t="s">
        <v>676</v>
      </c>
      <c r="AE17" s="702" t="s">
        <v>547</v>
      </c>
      <c r="AF17" s="702"/>
      <c r="AG17" s="702" t="s">
        <v>677</v>
      </c>
      <c r="AH17" s="703" t="s">
        <v>529</v>
      </c>
      <c r="AI17" s="702" t="s">
        <v>676</v>
      </c>
      <c r="AJ17" s="702" t="s">
        <v>547</v>
      </c>
      <c r="AK17" s="702"/>
      <c r="AL17" s="702" t="s">
        <v>677</v>
      </c>
      <c r="AM17" s="63" t="s">
        <v>547</v>
      </c>
      <c r="AN17" s="702"/>
      <c r="AO17" s="698" t="s">
        <v>529</v>
      </c>
      <c r="AP17" s="698" t="s">
        <v>676</v>
      </c>
      <c r="AQ17" s="698" t="s">
        <v>547</v>
      </c>
      <c r="AR17" s="698"/>
      <c r="AS17" s="698" t="s">
        <v>677</v>
      </c>
      <c r="AT17" s="698" t="s">
        <v>529</v>
      </c>
      <c r="AU17" s="698" t="s">
        <v>676</v>
      </c>
      <c r="AV17" s="699" t="s">
        <v>369</v>
      </c>
      <c r="AW17" s="698" t="s">
        <v>547</v>
      </c>
      <c r="AX17" s="698"/>
      <c r="AY17" s="699" t="s">
        <v>369</v>
      </c>
      <c r="AZ17" s="698" t="s">
        <v>677</v>
      </c>
      <c r="BA17" s="168" t="s">
        <v>547</v>
      </c>
      <c r="BB17" s="698"/>
      <c r="BC17" s="703" t="s">
        <v>529</v>
      </c>
      <c r="BD17" s="702" t="s">
        <v>676</v>
      </c>
      <c r="BE17" s="702" t="s">
        <v>547</v>
      </c>
      <c r="BF17" s="702"/>
      <c r="BG17" s="702" t="s">
        <v>677</v>
      </c>
      <c r="BH17" s="703" t="s">
        <v>529</v>
      </c>
      <c r="BI17" s="702" t="s">
        <v>676</v>
      </c>
      <c r="BJ17" s="702" t="s">
        <v>547</v>
      </c>
      <c r="BK17" s="702"/>
      <c r="BL17" s="702" t="s">
        <v>677</v>
      </c>
      <c r="BM17" s="63" t="s">
        <v>547</v>
      </c>
      <c r="BN17" s="702"/>
      <c r="BO17" s="698" t="s">
        <v>529</v>
      </c>
      <c r="BP17" s="698" t="s">
        <v>676</v>
      </c>
      <c r="BQ17" s="698" t="s">
        <v>547</v>
      </c>
      <c r="BR17" s="698"/>
      <c r="BS17" s="698" t="s">
        <v>677</v>
      </c>
      <c r="BT17" s="698" t="s">
        <v>529</v>
      </c>
      <c r="BU17" s="698" t="s">
        <v>676</v>
      </c>
      <c r="BV17" s="699" t="s">
        <v>369</v>
      </c>
      <c r="BW17" s="698" t="s">
        <v>547</v>
      </c>
      <c r="BX17" s="698"/>
      <c r="BY17" s="699" t="s">
        <v>369</v>
      </c>
      <c r="BZ17" s="698" t="s">
        <v>677</v>
      </c>
      <c r="CA17" s="168" t="s">
        <v>547</v>
      </c>
      <c r="CB17" s="698"/>
      <c r="CC17" s="703" t="s">
        <v>529</v>
      </c>
      <c r="CD17" s="702" t="s">
        <v>676</v>
      </c>
      <c r="CE17" s="702" t="s">
        <v>547</v>
      </c>
      <c r="CF17" s="702"/>
      <c r="CG17" s="702" t="s">
        <v>677</v>
      </c>
      <c r="CH17" s="703" t="s">
        <v>529</v>
      </c>
      <c r="CI17" s="702" t="s">
        <v>676</v>
      </c>
      <c r="CJ17" s="702" t="s">
        <v>547</v>
      </c>
      <c r="CK17" s="702"/>
      <c r="CL17" s="702" t="s">
        <v>677</v>
      </c>
      <c r="CM17" s="63" t="s">
        <v>547</v>
      </c>
      <c r="CN17" s="702"/>
      <c r="CO17" s="698" t="s">
        <v>529</v>
      </c>
      <c r="CP17" s="699" t="s">
        <v>209</v>
      </c>
      <c r="CQ17" s="698" t="s">
        <v>676</v>
      </c>
      <c r="CR17" s="698" t="s">
        <v>547</v>
      </c>
      <c r="CS17" s="698"/>
      <c r="CT17" s="698" t="s">
        <v>677</v>
      </c>
      <c r="CU17" s="698" t="s">
        <v>529</v>
      </c>
      <c r="CV17" s="698" t="s">
        <v>676</v>
      </c>
      <c r="CW17" s="699" t="s">
        <v>209</v>
      </c>
      <c r="CX17" s="698" t="s">
        <v>547</v>
      </c>
      <c r="CY17" s="698"/>
      <c r="CZ17" s="699" t="s">
        <v>369</v>
      </c>
      <c r="DA17" s="698" t="s">
        <v>677</v>
      </c>
      <c r="DB17" s="168" t="s">
        <v>547</v>
      </c>
      <c r="DC17" s="698"/>
      <c r="DD17" s="703" t="s">
        <v>529</v>
      </c>
      <c r="DE17" s="702" t="s">
        <v>676</v>
      </c>
      <c r="DF17" s="702" t="s">
        <v>547</v>
      </c>
      <c r="DG17" s="702"/>
      <c r="DH17" s="702" t="s">
        <v>677</v>
      </c>
      <c r="DI17" s="703" t="s">
        <v>529</v>
      </c>
      <c r="DJ17" s="702" t="s">
        <v>676</v>
      </c>
      <c r="DK17" s="702" t="s">
        <v>547</v>
      </c>
      <c r="DL17" s="702"/>
      <c r="DM17" s="702" t="s">
        <v>677</v>
      </c>
      <c r="DN17" s="63" t="s">
        <v>547</v>
      </c>
      <c r="DO17" s="702"/>
      <c r="DP17" s="698" t="s">
        <v>529</v>
      </c>
      <c r="DQ17" s="699" t="s">
        <v>121</v>
      </c>
      <c r="DR17" s="698" t="s">
        <v>676</v>
      </c>
      <c r="DS17" s="698" t="s">
        <v>547</v>
      </c>
      <c r="DT17" s="698"/>
      <c r="DU17" s="698" t="s">
        <v>677</v>
      </c>
      <c r="DV17" s="698" t="s">
        <v>529</v>
      </c>
      <c r="DW17" s="698" t="s">
        <v>676</v>
      </c>
      <c r="DX17" s="699" t="s">
        <v>121</v>
      </c>
      <c r="DY17" s="698" t="s">
        <v>547</v>
      </c>
      <c r="DZ17" s="698"/>
      <c r="EA17" s="699"/>
      <c r="EB17" s="698" t="s">
        <v>677</v>
      </c>
      <c r="EC17" s="168" t="s">
        <v>547</v>
      </c>
      <c r="ED17" s="698"/>
      <c r="EE17" s="703" t="s">
        <v>529</v>
      </c>
      <c r="EF17" s="702" t="s">
        <v>676</v>
      </c>
      <c r="EG17" s="702" t="s">
        <v>547</v>
      </c>
      <c r="EH17" s="702"/>
      <c r="EI17" s="702" t="s">
        <v>677</v>
      </c>
      <c r="EJ17" s="703" t="s">
        <v>529</v>
      </c>
      <c r="EK17" s="702" t="s">
        <v>676</v>
      </c>
      <c r="EL17" s="702" t="s">
        <v>547</v>
      </c>
      <c r="EM17" s="702"/>
      <c r="EN17" s="702" t="s">
        <v>677</v>
      </c>
      <c r="EO17" s="63" t="s">
        <v>547</v>
      </c>
      <c r="EP17" s="702"/>
    </row>
    <row r="18" spans="1:146" s="62" customFormat="1" ht="12.75" customHeight="1">
      <c r="A18" s="702"/>
      <c r="B18" s="702"/>
      <c r="C18" s="702"/>
      <c r="D18" s="748"/>
      <c r="E18" s="702"/>
      <c r="F18" s="702"/>
      <c r="G18" s="702" t="s">
        <v>678</v>
      </c>
      <c r="H18" s="702" t="s">
        <v>530</v>
      </c>
      <c r="I18" s="702"/>
      <c r="J18" s="702"/>
      <c r="K18" s="702"/>
      <c r="L18" s="702" t="s">
        <v>678</v>
      </c>
      <c r="M18" s="702" t="s">
        <v>530</v>
      </c>
      <c r="N18" s="702"/>
      <c r="O18" s="702" t="s">
        <v>545</v>
      </c>
      <c r="P18" s="702"/>
      <c r="Q18" s="698"/>
      <c r="R18" s="698"/>
      <c r="S18" s="698" t="s">
        <v>678</v>
      </c>
      <c r="T18" s="698" t="s">
        <v>530</v>
      </c>
      <c r="U18" s="698"/>
      <c r="V18" s="698"/>
      <c r="W18" s="698"/>
      <c r="X18" s="698" t="s">
        <v>678</v>
      </c>
      <c r="Y18" s="698" t="s">
        <v>530</v>
      </c>
      <c r="Z18" s="698"/>
      <c r="AA18" s="698" t="s">
        <v>545</v>
      </c>
      <c r="AB18" s="698"/>
      <c r="AC18" s="657"/>
      <c r="AD18" s="702"/>
      <c r="AE18" s="702" t="s">
        <v>678</v>
      </c>
      <c r="AF18" s="702" t="s">
        <v>530</v>
      </c>
      <c r="AG18" s="702"/>
      <c r="AH18" s="657"/>
      <c r="AI18" s="702"/>
      <c r="AJ18" s="702" t="s">
        <v>678</v>
      </c>
      <c r="AK18" s="702" t="s">
        <v>530</v>
      </c>
      <c r="AL18" s="702"/>
      <c r="AM18" s="702" t="s">
        <v>545</v>
      </c>
      <c r="AN18" s="702"/>
      <c r="AO18" s="698"/>
      <c r="AP18" s="698"/>
      <c r="AQ18" s="698" t="s">
        <v>678</v>
      </c>
      <c r="AR18" s="698" t="s">
        <v>530</v>
      </c>
      <c r="AS18" s="698"/>
      <c r="AT18" s="698"/>
      <c r="AU18" s="698"/>
      <c r="AV18" s="700"/>
      <c r="AW18" s="698" t="s">
        <v>678</v>
      </c>
      <c r="AX18" s="698" t="s">
        <v>530</v>
      </c>
      <c r="AY18" s="700"/>
      <c r="AZ18" s="698"/>
      <c r="BA18" s="698" t="s">
        <v>545</v>
      </c>
      <c r="BB18" s="698"/>
      <c r="BC18" s="657"/>
      <c r="BD18" s="702"/>
      <c r="BE18" s="702" t="s">
        <v>678</v>
      </c>
      <c r="BF18" s="702" t="s">
        <v>530</v>
      </c>
      <c r="BG18" s="702"/>
      <c r="BH18" s="657"/>
      <c r="BI18" s="702"/>
      <c r="BJ18" s="702" t="s">
        <v>678</v>
      </c>
      <c r="BK18" s="702" t="s">
        <v>530</v>
      </c>
      <c r="BL18" s="702"/>
      <c r="BM18" s="702" t="s">
        <v>545</v>
      </c>
      <c r="BN18" s="702"/>
      <c r="BO18" s="698"/>
      <c r="BP18" s="698"/>
      <c r="BQ18" s="698" t="s">
        <v>678</v>
      </c>
      <c r="BR18" s="698" t="s">
        <v>530</v>
      </c>
      <c r="BS18" s="698"/>
      <c r="BT18" s="698"/>
      <c r="BU18" s="698"/>
      <c r="BV18" s="700"/>
      <c r="BW18" s="698" t="s">
        <v>678</v>
      </c>
      <c r="BX18" s="698" t="s">
        <v>530</v>
      </c>
      <c r="BY18" s="700"/>
      <c r="BZ18" s="698"/>
      <c r="CA18" s="698" t="s">
        <v>545</v>
      </c>
      <c r="CB18" s="698"/>
      <c r="CC18" s="657"/>
      <c r="CD18" s="702"/>
      <c r="CE18" s="702" t="s">
        <v>678</v>
      </c>
      <c r="CF18" s="702" t="s">
        <v>530</v>
      </c>
      <c r="CG18" s="702"/>
      <c r="CH18" s="657"/>
      <c r="CI18" s="702"/>
      <c r="CJ18" s="702" t="s">
        <v>678</v>
      </c>
      <c r="CK18" s="702" t="s">
        <v>530</v>
      </c>
      <c r="CL18" s="702"/>
      <c r="CM18" s="702" t="s">
        <v>545</v>
      </c>
      <c r="CN18" s="702"/>
      <c r="CO18" s="698"/>
      <c r="CP18" s="700"/>
      <c r="CQ18" s="698"/>
      <c r="CR18" s="698" t="s">
        <v>678</v>
      </c>
      <c r="CS18" s="698" t="s">
        <v>530</v>
      </c>
      <c r="CT18" s="698"/>
      <c r="CU18" s="698"/>
      <c r="CV18" s="698"/>
      <c r="CW18" s="700"/>
      <c r="CX18" s="698" t="s">
        <v>678</v>
      </c>
      <c r="CY18" s="698" t="s">
        <v>530</v>
      </c>
      <c r="CZ18" s="700"/>
      <c r="DA18" s="698"/>
      <c r="DB18" s="698" t="s">
        <v>545</v>
      </c>
      <c r="DC18" s="698"/>
      <c r="DD18" s="657"/>
      <c r="DE18" s="702"/>
      <c r="DF18" s="702" t="s">
        <v>678</v>
      </c>
      <c r="DG18" s="702" t="s">
        <v>530</v>
      </c>
      <c r="DH18" s="702"/>
      <c r="DI18" s="657"/>
      <c r="DJ18" s="702"/>
      <c r="DK18" s="702" t="s">
        <v>678</v>
      </c>
      <c r="DL18" s="702" t="s">
        <v>530</v>
      </c>
      <c r="DM18" s="702"/>
      <c r="DN18" s="702" t="s">
        <v>545</v>
      </c>
      <c r="DO18" s="702"/>
      <c r="DP18" s="698"/>
      <c r="DQ18" s="700"/>
      <c r="DR18" s="698"/>
      <c r="DS18" s="698" t="s">
        <v>678</v>
      </c>
      <c r="DT18" s="698" t="s">
        <v>530</v>
      </c>
      <c r="DU18" s="698"/>
      <c r="DV18" s="698"/>
      <c r="DW18" s="698"/>
      <c r="DX18" s="700"/>
      <c r="DY18" s="698" t="s">
        <v>678</v>
      </c>
      <c r="DZ18" s="698" t="s">
        <v>530</v>
      </c>
      <c r="EA18" s="700"/>
      <c r="EB18" s="698"/>
      <c r="EC18" s="698" t="s">
        <v>545</v>
      </c>
      <c r="ED18" s="698"/>
      <c r="EE18" s="657"/>
      <c r="EF18" s="702"/>
      <c r="EG18" s="702" t="s">
        <v>678</v>
      </c>
      <c r="EH18" s="702" t="s">
        <v>530</v>
      </c>
      <c r="EI18" s="702"/>
      <c r="EJ18" s="657"/>
      <c r="EK18" s="702"/>
      <c r="EL18" s="702" t="s">
        <v>678</v>
      </c>
      <c r="EM18" s="702" t="s">
        <v>530</v>
      </c>
      <c r="EN18" s="702"/>
      <c r="EO18" s="702" t="s">
        <v>545</v>
      </c>
      <c r="EP18" s="702"/>
    </row>
    <row r="19" spans="1:146" s="62" customFormat="1" ht="47.25" customHeight="1">
      <c r="A19" s="702"/>
      <c r="B19" s="702"/>
      <c r="C19" s="702"/>
      <c r="D19" s="749"/>
      <c r="E19" s="702"/>
      <c r="F19" s="702"/>
      <c r="G19" s="702"/>
      <c r="H19" s="702"/>
      <c r="I19" s="702"/>
      <c r="J19" s="702"/>
      <c r="K19" s="702"/>
      <c r="L19" s="702"/>
      <c r="M19" s="702"/>
      <c r="N19" s="702"/>
      <c r="O19" s="702"/>
      <c r="P19" s="702"/>
      <c r="Q19" s="698"/>
      <c r="R19" s="698"/>
      <c r="S19" s="698"/>
      <c r="T19" s="698"/>
      <c r="U19" s="698"/>
      <c r="V19" s="698"/>
      <c r="W19" s="698"/>
      <c r="X19" s="698"/>
      <c r="Y19" s="698"/>
      <c r="Z19" s="698"/>
      <c r="AA19" s="698"/>
      <c r="AB19" s="698"/>
      <c r="AC19" s="658"/>
      <c r="AD19" s="702"/>
      <c r="AE19" s="702"/>
      <c r="AF19" s="702"/>
      <c r="AG19" s="702"/>
      <c r="AH19" s="658"/>
      <c r="AI19" s="702"/>
      <c r="AJ19" s="702"/>
      <c r="AK19" s="702"/>
      <c r="AL19" s="702"/>
      <c r="AM19" s="702"/>
      <c r="AN19" s="702"/>
      <c r="AO19" s="698"/>
      <c r="AP19" s="698"/>
      <c r="AQ19" s="698"/>
      <c r="AR19" s="698"/>
      <c r="AS19" s="698"/>
      <c r="AT19" s="698"/>
      <c r="AU19" s="698"/>
      <c r="AV19" s="701"/>
      <c r="AW19" s="698"/>
      <c r="AX19" s="698"/>
      <c r="AY19" s="701"/>
      <c r="AZ19" s="698"/>
      <c r="BA19" s="698"/>
      <c r="BB19" s="698"/>
      <c r="BC19" s="658"/>
      <c r="BD19" s="702"/>
      <c r="BE19" s="702"/>
      <c r="BF19" s="702"/>
      <c r="BG19" s="702"/>
      <c r="BH19" s="658"/>
      <c r="BI19" s="702"/>
      <c r="BJ19" s="702"/>
      <c r="BK19" s="702"/>
      <c r="BL19" s="702"/>
      <c r="BM19" s="702"/>
      <c r="BN19" s="702"/>
      <c r="BO19" s="698"/>
      <c r="BP19" s="698"/>
      <c r="BQ19" s="698"/>
      <c r="BR19" s="698"/>
      <c r="BS19" s="698"/>
      <c r="BT19" s="698"/>
      <c r="BU19" s="698"/>
      <c r="BV19" s="701"/>
      <c r="BW19" s="698"/>
      <c r="BX19" s="698"/>
      <c r="BY19" s="701"/>
      <c r="BZ19" s="698"/>
      <c r="CA19" s="698"/>
      <c r="CB19" s="698"/>
      <c r="CC19" s="658"/>
      <c r="CD19" s="702"/>
      <c r="CE19" s="702"/>
      <c r="CF19" s="702"/>
      <c r="CG19" s="702"/>
      <c r="CH19" s="658"/>
      <c r="CI19" s="702"/>
      <c r="CJ19" s="702"/>
      <c r="CK19" s="702"/>
      <c r="CL19" s="702"/>
      <c r="CM19" s="702"/>
      <c r="CN19" s="702"/>
      <c r="CO19" s="698"/>
      <c r="CP19" s="701"/>
      <c r="CQ19" s="698"/>
      <c r="CR19" s="698"/>
      <c r="CS19" s="698"/>
      <c r="CT19" s="698"/>
      <c r="CU19" s="698"/>
      <c r="CV19" s="698"/>
      <c r="CW19" s="701"/>
      <c r="CX19" s="698"/>
      <c r="CY19" s="698"/>
      <c r="CZ19" s="701"/>
      <c r="DA19" s="698"/>
      <c r="DB19" s="698"/>
      <c r="DC19" s="698"/>
      <c r="DD19" s="658"/>
      <c r="DE19" s="702"/>
      <c r="DF19" s="702"/>
      <c r="DG19" s="702"/>
      <c r="DH19" s="702"/>
      <c r="DI19" s="658"/>
      <c r="DJ19" s="702"/>
      <c r="DK19" s="702"/>
      <c r="DL19" s="702"/>
      <c r="DM19" s="702"/>
      <c r="DN19" s="702"/>
      <c r="DO19" s="702"/>
      <c r="DP19" s="698"/>
      <c r="DQ19" s="701"/>
      <c r="DR19" s="698"/>
      <c r="DS19" s="698"/>
      <c r="DT19" s="698"/>
      <c r="DU19" s="698"/>
      <c r="DV19" s="698"/>
      <c r="DW19" s="698"/>
      <c r="DX19" s="701"/>
      <c r="DY19" s="698"/>
      <c r="DZ19" s="698"/>
      <c r="EA19" s="701"/>
      <c r="EB19" s="698"/>
      <c r="EC19" s="698"/>
      <c r="ED19" s="698"/>
      <c r="EE19" s="658"/>
      <c r="EF19" s="702"/>
      <c r="EG19" s="702"/>
      <c r="EH19" s="702"/>
      <c r="EI19" s="702"/>
      <c r="EJ19" s="658"/>
      <c r="EK19" s="702"/>
      <c r="EL19" s="702"/>
      <c r="EM19" s="702"/>
      <c r="EN19" s="702"/>
      <c r="EO19" s="702"/>
      <c r="EP19" s="702"/>
    </row>
    <row r="20" spans="1:146" ht="12.75">
      <c r="A20" s="65">
        <v>1</v>
      </c>
      <c r="B20" s="63">
        <v>2</v>
      </c>
      <c r="C20" s="63">
        <v>3</v>
      </c>
      <c r="D20" s="63">
        <v>4</v>
      </c>
      <c r="E20" s="63">
        <v>5</v>
      </c>
      <c r="F20" s="63">
        <v>6</v>
      </c>
      <c r="G20" s="63">
        <v>7</v>
      </c>
      <c r="H20" s="63">
        <v>8</v>
      </c>
      <c r="I20" s="63">
        <v>9</v>
      </c>
      <c r="J20" s="63">
        <v>10</v>
      </c>
      <c r="K20" s="63">
        <v>11</v>
      </c>
      <c r="L20" s="63">
        <v>12</v>
      </c>
      <c r="M20" s="63">
        <v>13</v>
      </c>
      <c r="N20" s="63">
        <v>14</v>
      </c>
      <c r="O20" s="63">
        <v>15</v>
      </c>
      <c r="P20" s="63">
        <v>16</v>
      </c>
      <c r="Q20" s="168">
        <v>5</v>
      </c>
      <c r="R20" s="168">
        <v>6</v>
      </c>
      <c r="S20" s="168">
        <v>7</v>
      </c>
      <c r="T20" s="168">
        <v>8</v>
      </c>
      <c r="U20" s="168">
        <v>9</v>
      </c>
      <c r="V20" s="168">
        <v>10</v>
      </c>
      <c r="W20" s="168">
        <v>11</v>
      </c>
      <c r="X20" s="168">
        <v>12</v>
      </c>
      <c r="Y20" s="168">
        <v>13</v>
      </c>
      <c r="Z20" s="168">
        <v>14</v>
      </c>
      <c r="AA20" s="168">
        <v>15</v>
      </c>
      <c r="AB20" s="168">
        <v>16</v>
      </c>
      <c r="AC20" s="274">
        <v>5</v>
      </c>
      <c r="AD20" s="63">
        <v>6</v>
      </c>
      <c r="AE20" s="63">
        <v>7</v>
      </c>
      <c r="AF20" s="63">
        <v>8</v>
      </c>
      <c r="AG20" s="63">
        <v>9</v>
      </c>
      <c r="AH20" s="275">
        <v>10</v>
      </c>
      <c r="AI20" s="63">
        <v>11</v>
      </c>
      <c r="AJ20" s="63">
        <v>12</v>
      </c>
      <c r="AK20" s="63">
        <v>13</v>
      </c>
      <c r="AL20" s="63">
        <v>14</v>
      </c>
      <c r="AM20" s="63">
        <v>15</v>
      </c>
      <c r="AN20" s="63">
        <v>16</v>
      </c>
      <c r="AO20" s="168">
        <v>5</v>
      </c>
      <c r="AP20" s="168">
        <v>6</v>
      </c>
      <c r="AQ20" s="168">
        <v>7</v>
      </c>
      <c r="AR20" s="168">
        <v>8</v>
      </c>
      <c r="AS20" s="168">
        <v>9</v>
      </c>
      <c r="AT20" s="168">
        <v>10</v>
      </c>
      <c r="AU20" s="168">
        <v>11</v>
      </c>
      <c r="AV20" s="284"/>
      <c r="AW20" s="168">
        <v>12</v>
      </c>
      <c r="AX20" s="168">
        <v>13</v>
      </c>
      <c r="AY20" s="168"/>
      <c r="AZ20" s="168">
        <v>14</v>
      </c>
      <c r="BA20" s="168">
        <v>15</v>
      </c>
      <c r="BB20" s="168">
        <v>16</v>
      </c>
      <c r="BC20" s="274">
        <v>5</v>
      </c>
      <c r="BD20" s="63">
        <v>6</v>
      </c>
      <c r="BE20" s="63">
        <v>7</v>
      </c>
      <c r="BF20" s="63">
        <v>8</v>
      </c>
      <c r="BG20" s="63">
        <v>9</v>
      </c>
      <c r="BH20" s="275">
        <v>10</v>
      </c>
      <c r="BI20" s="63">
        <v>11</v>
      </c>
      <c r="BJ20" s="63">
        <v>12</v>
      </c>
      <c r="BK20" s="63">
        <v>13</v>
      </c>
      <c r="BL20" s="63">
        <v>14</v>
      </c>
      <c r="BM20" s="63">
        <v>15</v>
      </c>
      <c r="BN20" s="63">
        <v>16</v>
      </c>
      <c r="BO20" s="168">
        <v>5</v>
      </c>
      <c r="BP20" s="168">
        <v>6</v>
      </c>
      <c r="BQ20" s="168">
        <v>7</v>
      </c>
      <c r="BR20" s="168">
        <v>8</v>
      </c>
      <c r="BS20" s="168">
        <v>9</v>
      </c>
      <c r="BT20" s="168">
        <v>10</v>
      </c>
      <c r="BU20" s="168">
        <v>11</v>
      </c>
      <c r="BV20" s="284"/>
      <c r="BW20" s="168">
        <v>12</v>
      </c>
      <c r="BX20" s="168">
        <v>13</v>
      </c>
      <c r="BY20" s="168"/>
      <c r="BZ20" s="168">
        <v>14</v>
      </c>
      <c r="CA20" s="168">
        <v>15</v>
      </c>
      <c r="CB20" s="168">
        <v>16</v>
      </c>
      <c r="CC20" s="274">
        <v>5</v>
      </c>
      <c r="CD20" s="63">
        <v>6</v>
      </c>
      <c r="CE20" s="63">
        <v>7</v>
      </c>
      <c r="CF20" s="63">
        <v>8</v>
      </c>
      <c r="CG20" s="63">
        <v>9</v>
      </c>
      <c r="CH20" s="275">
        <v>10</v>
      </c>
      <c r="CI20" s="63">
        <v>11</v>
      </c>
      <c r="CJ20" s="63">
        <v>12</v>
      </c>
      <c r="CK20" s="63">
        <v>13</v>
      </c>
      <c r="CL20" s="63">
        <v>14</v>
      </c>
      <c r="CM20" s="63">
        <v>15</v>
      </c>
      <c r="CN20" s="63">
        <v>16</v>
      </c>
      <c r="CO20" s="168">
        <v>5</v>
      </c>
      <c r="CP20" s="284"/>
      <c r="CQ20" s="168">
        <v>6</v>
      </c>
      <c r="CR20" s="168">
        <v>7</v>
      </c>
      <c r="CS20" s="168">
        <v>8</v>
      </c>
      <c r="CT20" s="168">
        <v>9</v>
      </c>
      <c r="CU20" s="168">
        <v>10</v>
      </c>
      <c r="CV20" s="168">
        <v>11</v>
      </c>
      <c r="CW20" s="284"/>
      <c r="CX20" s="168">
        <v>12</v>
      </c>
      <c r="CY20" s="168">
        <v>13</v>
      </c>
      <c r="CZ20" s="168"/>
      <c r="DA20" s="168">
        <v>14</v>
      </c>
      <c r="DB20" s="168">
        <v>15</v>
      </c>
      <c r="DC20" s="168">
        <v>16</v>
      </c>
      <c r="DD20" s="274">
        <v>5</v>
      </c>
      <c r="DE20" s="63">
        <v>6</v>
      </c>
      <c r="DF20" s="63">
        <v>7</v>
      </c>
      <c r="DG20" s="63">
        <v>8</v>
      </c>
      <c r="DH20" s="63">
        <v>9</v>
      </c>
      <c r="DI20" s="275">
        <v>10</v>
      </c>
      <c r="DJ20" s="63">
        <v>11</v>
      </c>
      <c r="DK20" s="63">
        <v>12</v>
      </c>
      <c r="DL20" s="63">
        <v>13</v>
      </c>
      <c r="DM20" s="63">
        <v>14</v>
      </c>
      <c r="DN20" s="63">
        <v>15</v>
      </c>
      <c r="DO20" s="63">
        <v>16</v>
      </c>
      <c r="DP20" s="168">
        <v>5</v>
      </c>
      <c r="DQ20" s="284"/>
      <c r="DR20" s="168">
        <v>6</v>
      </c>
      <c r="DS20" s="168">
        <v>7</v>
      </c>
      <c r="DT20" s="168">
        <v>8</v>
      </c>
      <c r="DU20" s="168">
        <v>9</v>
      </c>
      <c r="DV20" s="168">
        <v>10</v>
      </c>
      <c r="DW20" s="168">
        <v>11</v>
      </c>
      <c r="DX20" s="284"/>
      <c r="DY20" s="168">
        <v>12</v>
      </c>
      <c r="DZ20" s="168">
        <v>13</v>
      </c>
      <c r="EA20" s="168"/>
      <c r="EB20" s="168">
        <v>14</v>
      </c>
      <c r="EC20" s="168">
        <v>15</v>
      </c>
      <c r="ED20" s="168">
        <v>16</v>
      </c>
      <c r="EE20" s="274">
        <v>5</v>
      </c>
      <c r="EF20" s="63">
        <v>6</v>
      </c>
      <c r="EG20" s="63">
        <v>7</v>
      </c>
      <c r="EH20" s="63">
        <v>8</v>
      </c>
      <c r="EI20" s="63">
        <v>9</v>
      </c>
      <c r="EJ20" s="275">
        <v>10</v>
      </c>
      <c r="EK20" s="63">
        <v>11</v>
      </c>
      <c r="EL20" s="63">
        <v>12</v>
      </c>
      <c r="EM20" s="63">
        <v>13</v>
      </c>
      <c r="EN20" s="63">
        <v>14</v>
      </c>
      <c r="EO20" s="63">
        <v>15</v>
      </c>
      <c r="EP20" s="63">
        <v>16</v>
      </c>
    </row>
    <row r="21" spans="1:146" s="9" customFormat="1" ht="25.5" customHeight="1">
      <c r="A21" s="277" t="s">
        <v>43</v>
      </c>
      <c r="B21" s="277"/>
      <c r="C21" s="277"/>
      <c r="D21" s="276" t="s">
        <v>522</v>
      </c>
      <c r="E21" s="180">
        <f>E22</f>
        <v>2701927</v>
      </c>
      <c r="F21" s="180">
        <f aca="true" t="shared" si="0" ref="F21:K21">F22</f>
        <v>2701927</v>
      </c>
      <c r="G21" s="180">
        <f t="shared" si="0"/>
        <v>2272678</v>
      </c>
      <c r="H21" s="180">
        <f t="shared" si="0"/>
        <v>184709</v>
      </c>
      <c r="I21" s="180">
        <f t="shared" si="0"/>
        <v>0</v>
      </c>
      <c r="J21" s="180">
        <f t="shared" si="0"/>
        <v>73000</v>
      </c>
      <c r="K21" s="180">
        <f t="shared" si="0"/>
        <v>0</v>
      </c>
      <c r="L21" s="180">
        <f>L22</f>
        <v>0</v>
      </c>
      <c r="M21" s="180">
        <f>M22</f>
        <v>0</v>
      </c>
      <c r="N21" s="180">
        <f>N22</f>
        <v>73000</v>
      </c>
      <c r="O21" s="180">
        <f>O22</f>
        <v>73000</v>
      </c>
      <c r="P21" s="180">
        <f>E21+J21</f>
        <v>2774927</v>
      </c>
      <c r="Q21" s="180">
        <f aca="true" t="shared" si="1" ref="Q21:Q58">R21+U21</f>
        <v>1323465</v>
      </c>
      <c r="R21" s="180">
        <f>R22</f>
        <v>1323465</v>
      </c>
      <c r="S21" s="180">
        <f>S22</f>
        <v>224833</v>
      </c>
      <c r="T21" s="180">
        <f>T22</f>
        <v>0</v>
      </c>
      <c r="U21" s="180">
        <f>U22</f>
        <v>0</v>
      </c>
      <c r="V21" s="180">
        <f aca="true" t="shared" si="2" ref="V21:V40">W21+Z21</f>
        <v>1306613.3599999999</v>
      </c>
      <c r="W21" s="180">
        <f>W22</f>
        <v>295886.36</v>
      </c>
      <c r="X21" s="180">
        <f>X22</f>
        <v>0</v>
      </c>
      <c r="Y21" s="180">
        <f>Y22</f>
        <v>0</v>
      </c>
      <c r="Z21" s="180">
        <f>Z22</f>
        <v>1010727</v>
      </c>
      <c r="AA21" s="180">
        <f>AA22</f>
        <v>783927</v>
      </c>
      <c r="AB21" s="180">
        <f aca="true" t="shared" si="3" ref="AB21:AB66">Q21+V21</f>
        <v>2630078.36</v>
      </c>
      <c r="AC21" s="275">
        <f>AD21+AG21</f>
        <v>50574755</v>
      </c>
      <c r="AD21" s="275">
        <f>AD22</f>
        <v>50574755</v>
      </c>
      <c r="AE21" s="275">
        <f>AE22</f>
        <v>32472107</v>
      </c>
      <c r="AF21" s="275">
        <f>AF22</f>
        <v>3879893</v>
      </c>
      <c r="AG21" s="275">
        <f>AG22</f>
        <v>0</v>
      </c>
      <c r="AH21" s="275">
        <f>AI21+AL21</f>
        <v>4095713.36</v>
      </c>
      <c r="AI21" s="275">
        <f>AI22</f>
        <v>1091986.3599999999</v>
      </c>
      <c r="AJ21" s="275">
        <f>AJ22</f>
        <v>373308</v>
      </c>
      <c r="AK21" s="275">
        <f>AK22</f>
        <v>35324</v>
      </c>
      <c r="AL21" s="275">
        <f>AL22</f>
        <v>3003727</v>
      </c>
      <c r="AM21" s="275">
        <f>AM22</f>
        <v>2756927</v>
      </c>
      <c r="AN21" s="275">
        <f>AC21+AH21</f>
        <v>54670468.36</v>
      </c>
      <c r="AO21" s="180">
        <f aca="true" t="shared" si="4" ref="AO21:AO58">AP21+AS21</f>
        <v>2517768</v>
      </c>
      <c r="AP21" s="180">
        <f>AP22</f>
        <v>2517768</v>
      </c>
      <c r="AQ21" s="180">
        <f>AQ22</f>
        <v>1600060</v>
      </c>
      <c r="AR21" s="180">
        <f>AR22</f>
        <v>16667</v>
      </c>
      <c r="AS21" s="180">
        <f>AS22</f>
        <v>0</v>
      </c>
      <c r="AT21" s="180">
        <f>AU21+AZ21</f>
        <v>2709204.64</v>
      </c>
      <c r="AU21" s="180">
        <f aca="true" t="shared" si="5" ref="AU21:BA21">AU22</f>
        <v>-295886.36</v>
      </c>
      <c r="AV21" s="285">
        <f t="shared" si="5"/>
        <v>-236427.33000000002</v>
      </c>
      <c r="AW21" s="180">
        <f t="shared" si="5"/>
        <v>0</v>
      </c>
      <c r="AX21" s="180">
        <f t="shared" si="5"/>
        <v>0</v>
      </c>
      <c r="AY21" s="285">
        <f t="shared" si="5"/>
        <v>-226800</v>
      </c>
      <c r="AZ21" s="180">
        <f t="shared" si="5"/>
        <v>3005091</v>
      </c>
      <c r="BA21" s="180">
        <f t="shared" si="5"/>
        <v>3231891</v>
      </c>
      <c r="BB21" s="180">
        <f aca="true" t="shared" si="6" ref="BB21:BB66">AO21+AT21</f>
        <v>5226972.640000001</v>
      </c>
      <c r="BC21" s="275">
        <f aca="true" t="shared" si="7" ref="BC21:BC27">BD21+BG21</f>
        <v>53077523</v>
      </c>
      <c r="BD21" s="275">
        <f>BD22</f>
        <v>53077523</v>
      </c>
      <c r="BE21" s="275">
        <f>BE22</f>
        <v>39503347</v>
      </c>
      <c r="BF21" s="275">
        <f>BF22</f>
        <v>4617665</v>
      </c>
      <c r="BG21" s="275">
        <f>BG22</f>
        <v>0</v>
      </c>
      <c r="BH21" s="275">
        <f aca="true" t="shared" si="8" ref="BH21:BH27">BI21+BL21</f>
        <v>6804918</v>
      </c>
      <c r="BI21" s="275">
        <f>BI22</f>
        <v>796100</v>
      </c>
      <c r="BJ21" s="275">
        <f>BJ22</f>
        <v>373308</v>
      </c>
      <c r="BK21" s="275">
        <f>BK22</f>
        <v>35324</v>
      </c>
      <c r="BL21" s="275">
        <f>BL22</f>
        <v>6008818</v>
      </c>
      <c r="BM21" s="275">
        <f>BM22</f>
        <v>5988818</v>
      </c>
      <c r="BN21" s="275">
        <f>BC21+BH21</f>
        <v>59882441</v>
      </c>
      <c r="BO21" s="180">
        <f aca="true" t="shared" si="9" ref="BO21:BO37">BP21+BS21</f>
        <v>3511829.73</v>
      </c>
      <c r="BP21" s="180">
        <f>BP22</f>
        <v>3511829.73</v>
      </c>
      <c r="BQ21" s="180">
        <f>BQ22</f>
        <v>108817</v>
      </c>
      <c r="BR21" s="180">
        <f>BR22</f>
        <v>28169</v>
      </c>
      <c r="BS21" s="180">
        <f>BS22</f>
        <v>0</v>
      </c>
      <c r="BT21" s="180">
        <f aca="true" t="shared" si="10" ref="BT21:BT37">BU21+BZ21</f>
        <v>1091500</v>
      </c>
      <c r="BU21" s="180">
        <f aca="true" t="shared" si="11" ref="BU21:CA21">BU22</f>
        <v>0</v>
      </c>
      <c r="BV21" s="285">
        <f t="shared" si="11"/>
        <v>0</v>
      </c>
      <c r="BW21" s="180">
        <f t="shared" si="11"/>
        <v>0</v>
      </c>
      <c r="BX21" s="180">
        <f t="shared" si="11"/>
        <v>0</v>
      </c>
      <c r="BY21" s="285">
        <f t="shared" si="11"/>
        <v>0</v>
      </c>
      <c r="BZ21" s="180">
        <f t="shared" si="11"/>
        <v>1091500</v>
      </c>
      <c r="CA21" s="180">
        <f t="shared" si="11"/>
        <v>1091500</v>
      </c>
      <c r="CB21" s="180">
        <f aca="true" t="shared" si="12" ref="CB21:CB43">BO21+BT21</f>
        <v>4603329.73</v>
      </c>
      <c r="CC21" s="275">
        <f aca="true" t="shared" si="13" ref="CC21:CC27">CD21+CG21</f>
        <v>56589352.73</v>
      </c>
      <c r="CD21" s="275">
        <f>CD22</f>
        <v>56589352.73</v>
      </c>
      <c r="CE21" s="275">
        <f>CE22</f>
        <v>39612164</v>
      </c>
      <c r="CF21" s="275">
        <f>CF22</f>
        <v>4645834</v>
      </c>
      <c r="CG21" s="275">
        <f>CG22</f>
        <v>0</v>
      </c>
      <c r="CH21" s="275">
        <f aca="true" t="shared" si="14" ref="CH21:CH27">CI21+CL21</f>
        <v>7896418</v>
      </c>
      <c r="CI21" s="275">
        <f>CI22</f>
        <v>796100</v>
      </c>
      <c r="CJ21" s="275">
        <f>CJ22</f>
        <v>373308</v>
      </c>
      <c r="CK21" s="275">
        <f>CK22</f>
        <v>35324</v>
      </c>
      <c r="CL21" s="275">
        <f>CL22</f>
        <v>7100318</v>
      </c>
      <c r="CM21" s="275">
        <f>CM22</f>
        <v>7080318</v>
      </c>
      <c r="CN21" s="275">
        <f>CC21+CH21</f>
        <v>64485770.73</v>
      </c>
      <c r="CO21" s="180">
        <f aca="true" t="shared" si="15" ref="CO21:CO58">CQ21+CT21</f>
        <v>1123254</v>
      </c>
      <c r="CP21" s="285">
        <f>CP22</f>
        <v>14600</v>
      </c>
      <c r="CQ21" s="180">
        <f>CQ22</f>
        <v>1123254</v>
      </c>
      <c r="CR21" s="180">
        <f>CR22</f>
        <v>324093</v>
      </c>
      <c r="CS21" s="180">
        <f>CS22</f>
        <v>378073</v>
      </c>
      <c r="CT21" s="180">
        <f>CT22</f>
        <v>0</v>
      </c>
      <c r="CU21" s="180">
        <f aca="true" t="shared" si="16" ref="CU21:CU56">CV21+DA21</f>
        <v>4154962</v>
      </c>
      <c r="CV21" s="180">
        <f aca="true" t="shared" si="17" ref="CV21:DB21">CV22</f>
        <v>0</v>
      </c>
      <c r="CW21" s="285">
        <f>CW22</f>
        <v>162000</v>
      </c>
      <c r="CX21" s="180">
        <f t="shared" si="17"/>
        <v>0</v>
      </c>
      <c r="CY21" s="180">
        <f t="shared" si="17"/>
        <v>0</v>
      </c>
      <c r="CZ21" s="285">
        <f t="shared" si="17"/>
        <v>0</v>
      </c>
      <c r="DA21" s="180">
        <f t="shared" si="17"/>
        <v>4154962</v>
      </c>
      <c r="DB21" s="180">
        <f t="shared" si="17"/>
        <v>4154962</v>
      </c>
      <c r="DC21" s="180">
        <f aca="true" t="shared" si="18" ref="DC21:DC38">CO21+CU21</f>
        <v>5278216</v>
      </c>
      <c r="DD21" s="275">
        <f aca="true" t="shared" si="19" ref="DD21:DD27">DE21+DH21</f>
        <v>57712606.73</v>
      </c>
      <c r="DE21" s="275">
        <f>DE22</f>
        <v>57712606.73</v>
      </c>
      <c r="DF21" s="275">
        <f>DF22</f>
        <v>39936257</v>
      </c>
      <c r="DG21" s="275">
        <f>DG22</f>
        <v>5023907</v>
      </c>
      <c r="DH21" s="275">
        <f>DH22</f>
        <v>0</v>
      </c>
      <c r="DI21" s="275">
        <f aca="true" t="shared" si="20" ref="DI21:DI27">DJ21+DM21</f>
        <v>12051380</v>
      </c>
      <c r="DJ21" s="275">
        <f>DJ22</f>
        <v>796100</v>
      </c>
      <c r="DK21" s="275">
        <f>DK22</f>
        <v>373308</v>
      </c>
      <c r="DL21" s="275">
        <f>DL22</f>
        <v>35324</v>
      </c>
      <c r="DM21" s="275">
        <f>DM22</f>
        <v>11255280</v>
      </c>
      <c r="DN21" s="275">
        <f>DN22</f>
        <v>11235280</v>
      </c>
      <c r="DO21" s="275">
        <f>DD21+DI21</f>
        <v>69763986.72999999</v>
      </c>
      <c r="DP21" s="180">
        <f>DR21+DU21</f>
        <v>3231041</v>
      </c>
      <c r="DQ21" s="285">
        <f>DQ22</f>
        <v>2873600</v>
      </c>
      <c r="DR21" s="180">
        <f>DR22</f>
        <v>3231041</v>
      </c>
      <c r="DS21" s="180">
        <f>DS22</f>
        <v>0</v>
      </c>
      <c r="DT21" s="180">
        <f>DT22</f>
        <v>0</v>
      </c>
      <c r="DU21" s="180">
        <f>DU22</f>
        <v>0</v>
      </c>
      <c r="DV21" s="180">
        <f aca="true" t="shared" si="21" ref="DV21:DV56">DW21+EB21</f>
        <v>237218</v>
      </c>
      <c r="DW21" s="180">
        <f aca="true" t="shared" si="22" ref="DW21:EC21">DW22</f>
        <v>0</v>
      </c>
      <c r="DX21" s="285">
        <f>DX22</f>
        <v>21000</v>
      </c>
      <c r="DY21" s="180">
        <f t="shared" si="22"/>
        <v>0</v>
      </c>
      <c r="DZ21" s="180">
        <f t="shared" si="22"/>
        <v>0</v>
      </c>
      <c r="EA21" s="285">
        <f t="shared" si="22"/>
        <v>0</v>
      </c>
      <c r="EB21" s="180">
        <f t="shared" si="22"/>
        <v>237218</v>
      </c>
      <c r="EC21" s="180">
        <f t="shared" si="22"/>
        <v>237218</v>
      </c>
      <c r="ED21" s="180">
        <f aca="true" t="shared" si="23" ref="ED21:ED38">DP21+DV21</f>
        <v>3468259</v>
      </c>
      <c r="EE21" s="275">
        <f aca="true" t="shared" si="24" ref="EE21:EE27">EF21+EI21</f>
        <v>60943647.73</v>
      </c>
      <c r="EF21" s="275">
        <f>EF22</f>
        <v>60943647.73</v>
      </c>
      <c r="EG21" s="275">
        <f>EG22</f>
        <v>39936257</v>
      </c>
      <c r="EH21" s="275">
        <f>EH22</f>
        <v>5023907</v>
      </c>
      <c r="EI21" s="275">
        <f>EI22</f>
        <v>0</v>
      </c>
      <c r="EJ21" s="275">
        <f aca="true" t="shared" si="25" ref="EJ21:EJ27">EK21+EN21</f>
        <v>12288598</v>
      </c>
      <c r="EK21" s="275">
        <f>EK22</f>
        <v>796100</v>
      </c>
      <c r="EL21" s="275">
        <f>EL22</f>
        <v>373308</v>
      </c>
      <c r="EM21" s="275">
        <f>EM22</f>
        <v>35324</v>
      </c>
      <c r="EN21" s="275">
        <f>EN22</f>
        <v>11492498</v>
      </c>
      <c r="EO21" s="275">
        <f>EO22</f>
        <v>11472498</v>
      </c>
      <c r="EP21" s="275">
        <f>EE21+EJ21</f>
        <v>73232245.72999999</v>
      </c>
    </row>
    <row r="22" spans="1:146" ht="24" customHeight="1">
      <c r="A22" s="64" t="s">
        <v>259</v>
      </c>
      <c r="B22" s="64"/>
      <c r="C22" s="66"/>
      <c r="D22" s="74" t="s">
        <v>522</v>
      </c>
      <c r="E22" s="67">
        <f>F22+I22</f>
        <v>2701927</v>
      </c>
      <c r="F22" s="67">
        <f>F23+F24</f>
        <v>2701927</v>
      </c>
      <c r="G22" s="67">
        <f>G23+G24</f>
        <v>2272678</v>
      </c>
      <c r="H22" s="67">
        <f aca="true" t="shared" si="26" ref="H22:O22">H23+H24</f>
        <v>184709</v>
      </c>
      <c r="I22" s="67">
        <f t="shared" si="26"/>
        <v>0</v>
      </c>
      <c r="J22" s="67">
        <f>K22+N22</f>
        <v>73000</v>
      </c>
      <c r="K22" s="67">
        <f t="shared" si="26"/>
        <v>0</v>
      </c>
      <c r="L22" s="67">
        <f t="shared" si="26"/>
        <v>0</v>
      </c>
      <c r="M22" s="67">
        <f t="shared" si="26"/>
        <v>0</v>
      </c>
      <c r="N22" s="67">
        <f t="shared" si="26"/>
        <v>73000</v>
      </c>
      <c r="O22" s="67">
        <f t="shared" si="26"/>
        <v>73000</v>
      </c>
      <c r="P22" s="67">
        <f>E22+J22</f>
        <v>2774927</v>
      </c>
      <c r="Q22" s="169">
        <f t="shared" si="1"/>
        <v>1323465</v>
      </c>
      <c r="R22" s="169">
        <f>R23+R24+R25+R26+R28+R31+R33+R38+R41+R43+R45+R46</f>
        <v>1323465</v>
      </c>
      <c r="S22" s="169">
        <f aca="true" t="shared" si="27" ref="S22:AA22">S23+S24+S25+S26+S28+S31+S33+S38+S41+S43+S45+S46</f>
        <v>224833</v>
      </c>
      <c r="T22" s="169">
        <f t="shared" si="27"/>
        <v>0</v>
      </c>
      <c r="U22" s="169">
        <f t="shared" si="27"/>
        <v>0</v>
      </c>
      <c r="V22" s="169">
        <f>W22+Z22</f>
        <v>1306613.3599999999</v>
      </c>
      <c r="W22" s="169">
        <f t="shared" si="27"/>
        <v>295886.36</v>
      </c>
      <c r="X22" s="169">
        <f t="shared" si="27"/>
        <v>0</v>
      </c>
      <c r="Y22" s="169">
        <f t="shared" si="27"/>
        <v>0</v>
      </c>
      <c r="Z22" s="169">
        <f t="shared" si="27"/>
        <v>1010727</v>
      </c>
      <c r="AA22" s="169">
        <f t="shared" si="27"/>
        <v>783927</v>
      </c>
      <c r="AB22" s="169">
        <f t="shared" si="3"/>
        <v>2630078.36</v>
      </c>
      <c r="AC22" s="275">
        <f aca="true" t="shared" si="28" ref="AC22:AC34">AD22+AG22</f>
        <v>50574755</v>
      </c>
      <c r="AD22" s="67">
        <f>AD23+AD24+AD25+AD26+AD28+AD31+AD33+AD38+AD41+AD43+AD45+AD46</f>
        <v>50574755</v>
      </c>
      <c r="AE22" s="67">
        <f>AE23+AE24+AE25+AE28+AE31+AE33+AE38+AE41+AE43+AE45+AE46</f>
        <v>32472107</v>
      </c>
      <c r="AF22" s="67">
        <f>AF23+AF24+AF25+AF28+AF31+AF33+AF38+AF41+AF43+AF45+AF46</f>
        <v>3879893</v>
      </c>
      <c r="AG22" s="67">
        <f>AG23+AG24+AG25+AG28+AG31+AG33+AG38+AG41+AG43+AG45+AG46</f>
        <v>0</v>
      </c>
      <c r="AH22" s="275">
        <f>AI22+AL22</f>
        <v>4095713.36</v>
      </c>
      <c r="AI22" s="67">
        <f>AI23+AI24+AI25+AI28+AI31+AI33+AI38+AI41+AI43+AI45+AI46+AI26</f>
        <v>1091986.3599999999</v>
      </c>
      <c r="AJ22" s="67">
        <f>AJ23+AJ24+AJ25+AJ28+AJ31+AJ33+AJ38+AJ41+AJ43+AJ45+AJ46+AJ26</f>
        <v>373308</v>
      </c>
      <c r="AK22" s="67">
        <f>AK23+AK24+AK25+AK28+AK31+AK33+AK38+AK41+AK43+AK45+AK46+AK26</f>
        <v>35324</v>
      </c>
      <c r="AL22" s="67">
        <f>AL23+AL24+AL25+AL28+AL31+AL33+AL38+AL41+AL43+AL45+AL46+AL26</f>
        <v>3003727</v>
      </c>
      <c r="AM22" s="67">
        <f>AM23+AM24+AM25+AM28+AM31+AM33+AM38+AM41+AM43+AM45+AM46+AM26</f>
        <v>2756927</v>
      </c>
      <c r="AN22" s="67">
        <f>AC22+AH22</f>
        <v>54670468.36</v>
      </c>
      <c r="AO22" s="169">
        <f>AP22+AS22</f>
        <v>2517768</v>
      </c>
      <c r="AP22" s="169">
        <f>AP23+AP24+AP25+AP26+AP28+AP31+AP33+AP38+AP41+AP43+AP45+AP46+AP44+AP35+AP37</f>
        <v>2517768</v>
      </c>
      <c r="AQ22" s="169">
        <f>AQ23+AQ24+AQ25+AQ26+AQ28+AQ31+AQ33+AQ38+AQ41+AQ43+AQ45+AQ46+AQ44+AQ35+AQ37</f>
        <v>1600060</v>
      </c>
      <c r="AR22" s="169">
        <f>AR23+AR24+AR25+AR26+AR28+AR31+AR33+AR38+AR41+AR43+AR45+AR46+AR44+AR35+AR37</f>
        <v>16667</v>
      </c>
      <c r="AS22" s="169">
        <f>AS23+AS24+AS25+AS26+AS28+AS31+AS33+AS38+AS41+AS43+AS45+AS46+AS44+AS35+AS37</f>
        <v>0</v>
      </c>
      <c r="AT22" s="169">
        <f>AU22+AZ22</f>
        <v>2709204.64</v>
      </c>
      <c r="AU22" s="169">
        <f>AU23+AU24+AU25+AU26+AU28+AU31+AU33+AU38+AU41+AU43+AU45+AU46+AU44+AU35+AU37</f>
        <v>-295886.36</v>
      </c>
      <c r="AV22" s="178">
        <f>AV23+AV24+AV25+AV26+AV28+AV31+AV33+AV38+AV41+AV43+AV45+AV46</f>
        <v>-236427.33000000002</v>
      </c>
      <c r="AW22" s="169">
        <f>AW23+AW24+AW25+AW26+AW28+AW31+AW33+AW38+AW41+AW43+AW45+AW46+AW44+AW35+AW37</f>
        <v>0</v>
      </c>
      <c r="AX22" s="169">
        <f>AX23+AX24+AX25+AX26+AX28+AX31+AX33+AX38+AX41+AX43+AX45+AX46+AX44+AX35+AX37</f>
        <v>0</v>
      </c>
      <c r="AY22" s="178">
        <f>AY23+AY24+AY25+AY26+AY28+AY31+AY33+AY38+AY41+AY43+AY45+AY46</f>
        <v>-226800</v>
      </c>
      <c r="AZ22" s="169">
        <f>AZ23+AZ24+AZ25+AZ26+AZ28+AZ31+AZ33+AZ38+AZ41+AZ43+AZ45+AZ46+AZ44+AZ35+AZ37</f>
        <v>3005091</v>
      </c>
      <c r="BA22" s="169">
        <f>BA23+BA24+BA25+BA26+BA28+BA31+BA33+BA38+BA41+BA43+BA45+BA46+BA44+BA35+BA37</f>
        <v>3231891</v>
      </c>
      <c r="BB22" s="169">
        <f t="shared" si="6"/>
        <v>5226972.640000001</v>
      </c>
      <c r="BC22" s="275">
        <f t="shared" si="7"/>
        <v>53077523</v>
      </c>
      <c r="BD22" s="67">
        <f>BD23+BD24+BD25+BD26+BD28+BD31+BD33+BD38+BD41+BD43+BD45+BD46+BD44+BD35+BD37</f>
        <v>53077523</v>
      </c>
      <c r="BE22" s="67">
        <f>BE23+BE24+BE25+BE26+BE28+BE31+BE33+BE38+BE41+BE43+BE45+BE46+BE44+BE35</f>
        <v>39503347</v>
      </c>
      <c r="BF22" s="67">
        <f>BF23+BF24+BF25+BF26+BF28+BF31+BF33+BF38+BF41+BF43+BF45+BF46+BF44+BF35</f>
        <v>4617665</v>
      </c>
      <c r="BG22" s="67">
        <f>BG23+BG24+BG25+BG28+BG31+BG33+BG38+BG41+BG43+BG45+BG46</f>
        <v>0</v>
      </c>
      <c r="BH22" s="275">
        <f t="shared" si="8"/>
        <v>6804918</v>
      </c>
      <c r="BI22" s="67">
        <f>BI23+BI24+BI25+BI28+BI31+BI33+BI38+BI41+BI43+BI45+BI46+BI26+BI35</f>
        <v>796100</v>
      </c>
      <c r="BJ22" s="67">
        <f>BJ23+BJ24+BJ25+BJ28+BJ31+BJ33+BJ38+BJ41+BJ43+BJ45+BJ46+BJ26+BJ35</f>
        <v>373308</v>
      </c>
      <c r="BK22" s="67">
        <f>BK23+BK24+BK25+BK28+BK31+BK33+BK38+BK41+BK43+BK45+BK46+BK26+BK35</f>
        <v>35324</v>
      </c>
      <c r="BL22" s="67">
        <f>BL23+BL24+BL25+BL28+BL31+BL33+BL38+BL41+BL43+BL45+BL46+BL26+BL35</f>
        <v>6008818</v>
      </c>
      <c r="BM22" s="67">
        <f>BM23+BM24+BM25+BM28+BM31+BM33+BM38+BM41+BM43+BM45+BM46+BM26+BM35</f>
        <v>5988818</v>
      </c>
      <c r="BN22" s="67">
        <f aca="true" t="shared" si="29" ref="BN22:BN27">BC22+BH22</f>
        <v>59882441</v>
      </c>
      <c r="BO22" s="169">
        <f t="shared" si="9"/>
        <v>3511829.73</v>
      </c>
      <c r="BP22" s="169">
        <f>BP23+BP24+BP25+BP26+BP28+BP31+BP33+BP38+BP41+BP43+BP45+BP46+BP44+BP35+BP37</f>
        <v>3511829.73</v>
      </c>
      <c r="BQ22" s="169">
        <f>BQ23+BQ24+BQ25+BQ26+BQ28+BQ31+BQ33+BQ38+BQ41+BQ43+BQ45+BQ46+BQ44+BQ35+BQ37</f>
        <v>108817</v>
      </c>
      <c r="BR22" s="169">
        <f>BR23+BR24+BR25+BR26+BR28+BR31+BR33+BR38+BR41+BR43+BR45+BR46+BR44+BR35+BR37</f>
        <v>28169</v>
      </c>
      <c r="BS22" s="169">
        <f>BS23+BS24+BS25+BS26+BS28+BS31+BS33+BS38+BS41+BS43+BS45+BS46+BS44+BS35+BS37</f>
        <v>0</v>
      </c>
      <c r="BT22" s="169">
        <f t="shared" si="10"/>
        <v>1091500</v>
      </c>
      <c r="BU22" s="169">
        <f>BU23+BU24+BU25+BU26+BU28+BU31+BU33+BU38+BU41+BU43+BU45+BU46+BU44+BU35+BU37</f>
        <v>0</v>
      </c>
      <c r="BV22" s="178">
        <f>BV23+BV24+BV25+BV26+BV28+BV31+BV33+BV38+BV41+BV43+BV45+BV46</f>
        <v>0</v>
      </c>
      <c r="BW22" s="169">
        <f>BW23+BW24+BW25+BW26+BW28+BW31+BW33+BW38+BW41+BW43+BW45+BW46+BW44+BW35+BW37</f>
        <v>0</v>
      </c>
      <c r="BX22" s="169">
        <f>BX23+BX24+BX25+BX26+BX28+BX31+BX33+BX38+BX41+BX43+BX45+BX46+BX44+BX35+BX37</f>
        <v>0</v>
      </c>
      <c r="BY22" s="178">
        <f>BY23+BY24+BY25+BY26+BY28+BY31+BY33+BY38+BY41+BY43+BY45+BY46</f>
        <v>0</v>
      </c>
      <c r="BZ22" s="169">
        <f>BZ23+BZ24+BZ25+BZ26+BZ28+BZ31+BZ33+BZ38+BZ41+BZ43+BZ45+BZ46+BZ44+BZ35+BZ37</f>
        <v>1091500</v>
      </c>
      <c r="CA22" s="169">
        <f>CA23+CA24+CA25+CA26+CA28+CA31+CA33+CA38+CA41+CA43+CA45+CA46+CA44+CA35+CA37</f>
        <v>1091500</v>
      </c>
      <c r="CB22" s="169">
        <f t="shared" si="12"/>
        <v>4603329.73</v>
      </c>
      <c r="CC22" s="275">
        <f t="shared" si="13"/>
        <v>56589352.73</v>
      </c>
      <c r="CD22" s="67">
        <f>CD23+CD24+CD25+CD26+CD28+CD31+CD33+CD38+CD41+CD43+CD45+CD46+CD44+CD35+CD37</f>
        <v>56589352.73</v>
      </c>
      <c r="CE22" s="67">
        <f>CE23+CE24+CE25+CE26+CE28+CE31+CE33+CE38+CE41+CE43+CE45+CE46+CE44+CE35</f>
        <v>39612164</v>
      </c>
      <c r="CF22" s="67">
        <f>CF23+CF24+CF25+CF26+CF28+CF31+CF33+CF38+CF41+CF43+CF45+CF46+CF44+CF35</f>
        <v>4645834</v>
      </c>
      <c r="CG22" s="67">
        <f>CG23+CG24+CG25+CG28+CG31+CG33+CG38+CG41+CG43+CG45+CG46</f>
        <v>0</v>
      </c>
      <c r="CH22" s="275">
        <f t="shared" si="14"/>
        <v>7896418</v>
      </c>
      <c r="CI22" s="67">
        <f>CI23+CI24+CI25+CI28+CI31+CI33+CI38+CI41+CI43+CI45+CI46+CI26+CI35</f>
        <v>796100</v>
      </c>
      <c r="CJ22" s="67">
        <f>CJ23+CJ24+CJ25+CJ28+CJ31+CJ33+CJ38+CJ41+CJ43+CJ45+CJ46+CJ26+CJ35</f>
        <v>373308</v>
      </c>
      <c r="CK22" s="67">
        <f>CK23+CK24+CK25+CK28+CK31+CK33+CK38+CK41+CK43+CK45+CK46+CK26+CK35</f>
        <v>35324</v>
      </c>
      <c r="CL22" s="67">
        <f>CL23+CL24+CL25+CL28+CL31+CL33+CL38+CL41+CL43+CL45+CL46+CL26+CL35</f>
        <v>7100318</v>
      </c>
      <c r="CM22" s="67">
        <f>CM23+CM24+CM25+CM28+CM31+CM33+CM38+CM41+CM43+CM45+CM46+CM26+CM35</f>
        <v>7080318</v>
      </c>
      <c r="CN22" s="67">
        <f aca="true" t="shared" si="30" ref="CN22:CN27">CC22+CH22</f>
        <v>64485770.73</v>
      </c>
      <c r="CO22" s="169">
        <f t="shared" si="15"/>
        <v>1123254</v>
      </c>
      <c r="CP22" s="178">
        <f>CP23+CP24+CP25+CP26+CP28+CP31+CP33+CP38+CP41+CP43+CP45+CP46+CP44+CP35+CP37</f>
        <v>14600</v>
      </c>
      <c r="CQ22" s="169">
        <f>CQ23+CQ24+CQ25+CQ26+CQ28+CQ31+CQ33+CQ38+CQ41+CQ43+CQ45+CQ46+CQ44+CQ35+CQ37</f>
        <v>1123254</v>
      </c>
      <c r="CR22" s="169">
        <f>CR23+CR24+CR25+CR26+CR28+CR31+CR33+CR38+CR41+CR43+CR45+CR46+CR44+CR35+CR37</f>
        <v>324093</v>
      </c>
      <c r="CS22" s="169">
        <f>CS23+CS24+CS25+CS26+CS28+CS31+CS33+CS38+CS41+CS43+CS45+CS46+CS44+CS35+CS37</f>
        <v>378073</v>
      </c>
      <c r="CT22" s="169">
        <f>CT23+CT24+CT25+CT26+CT28+CT31+CT33+CT38+CT41+CT43+CT45+CT46+CT44+CT35+CT37</f>
        <v>0</v>
      </c>
      <c r="CU22" s="169">
        <f t="shared" si="16"/>
        <v>4154962</v>
      </c>
      <c r="CV22" s="169">
        <f>CV23+CV24+CV25+CV26+CV28+CV31+CV33+CV38+CV41+CV43+CV45+CV46+CV44+CV35+CV37</f>
        <v>0</v>
      </c>
      <c r="CW22" s="178">
        <f>CW23+CW24+CW25+CW26+CW28+CW31+CW33+CW38+CW41+CW43+CW45+CW46+CW35</f>
        <v>162000</v>
      </c>
      <c r="CX22" s="169">
        <f>CX23+CX24+CX25+CX26+CX28+CX31+CX33+CX38+CX41+CX43+CX45+CX46+CX44+CX35+CX37</f>
        <v>0</v>
      </c>
      <c r="CY22" s="169">
        <f>CY23+CY24+CY25+CY26+CY28+CY31+CY33+CY38+CY41+CY43+CY45+CY46+CY44+CY35+CY37</f>
        <v>0</v>
      </c>
      <c r="CZ22" s="178">
        <f>CZ23+CZ24+CZ25+CZ26+CZ28+CZ31+CZ33+CZ38+CZ41+CZ43+CZ45+CZ46</f>
        <v>0</v>
      </c>
      <c r="DA22" s="169">
        <f>DA23+DA24+DA25+DA26+DA28+DA31+DA33+DA38+DA41+DA43+DA45+DA46+DA44+DA35+DA37</f>
        <v>4154962</v>
      </c>
      <c r="DB22" s="169">
        <f>DB23+DB24+DB25+DB26+DB28+DB31+DB33+DB38+DB41+DB43+DB45+DB46+DB44+DB35+DB37</f>
        <v>4154962</v>
      </c>
      <c r="DC22" s="169">
        <f t="shared" si="18"/>
        <v>5278216</v>
      </c>
      <c r="DD22" s="275">
        <f t="shared" si="19"/>
        <v>57712606.73</v>
      </c>
      <c r="DE22" s="67">
        <f>DE23+DE24+DE25+DE26+DE28+DE31+DE33+DE38+DE41+DE43+DE45+DE46+DE44+DE35+DE37</f>
        <v>57712606.73</v>
      </c>
      <c r="DF22" s="67">
        <f>DF23+DF24+DF25+DF26+DF28+DF31+DF33+DF38+DF41+DF43+DF45+DF46+DF44+DF35</f>
        <v>39936257</v>
      </c>
      <c r="DG22" s="67">
        <f>DG23+DG24+DG25+DG26+DG28+DG31+DG33+DG38+DG41+DG43+DG45+DG46+DG44+DG35</f>
        <v>5023907</v>
      </c>
      <c r="DH22" s="67">
        <f>DH23+DH24+DH25+DH28+DH31+DH33+DH38+DH41+DH43+DH45+DH46</f>
        <v>0</v>
      </c>
      <c r="DI22" s="275">
        <f t="shared" si="20"/>
        <v>12051380</v>
      </c>
      <c r="DJ22" s="67">
        <f>DJ23+DJ24+DJ25+DJ28+DJ31+DJ33+DJ38+DJ41+DJ43+DJ45+DJ46+DJ26+DJ35</f>
        <v>796100</v>
      </c>
      <c r="DK22" s="67">
        <f>DK23+DK24+DK25+DK28+DK31+DK33+DK38+DK41+DK43+DK45+DK46+DK26+DK35</f>
        <v>373308</v>
      </c>
      <c r="DL22" s="67">
        <f>DL23+DL24+DL25+DL28+DL31+DL33+DL38+DL41+DL43+DL45+DL46+DL26+DL35</f>
        <v>35324</v>
      </c>
      <c r="DM22" s="67">
        <f>DM23+DM24+DM25+DM28+DM31+DM33+DM38+DM41+DM43+DM45+DM46+DM26+DM35</f>
        <v>11255280</v>
      </c>
      <c r="DN22" s="67">
        <f>DN23+DN24+DN25+DN28+DN31+DN33+DN38+DN41+DN43+DN45+DN46+DN26+DN35</f>
        <v>11235280</v>
      </c>
      <c r="DO22" s="67">
        <f aca="true" t="shared" si="31" ref="DO22:DO27">DD22+DI22</f>
        <v>69763986.72999999</v>
      </c>
      <c r="DP22" s="169">
        <f>DR22+DU22</f>
        <v>3231041</v>
      </c>
      <c r="DQ22" s="178">
        <f>DQ23+DQ24+DQ25+DQ26+DQ28+DQ31+DQ33+DQ38+DQ41+DQ43+DQ45+DQ46+DQ44+DQ35+DQ37</f>
        <v>2873600</v>
      </c>
      <c r="DR22" s="169">
        <f>DR23+DR24+DR25+DR26+DR28+DR31+DR33+DR38+DR41+DR43+DR45+DR46+DR44+DR35+DR37</f>
        <v>3231041</v>
      </c>
      <c r="DS22" s="169">
        <f>DS23+DS24+DS25+DS26+DS28+DS31+DS33+DS38+DS41+DS43+DS45+DS46+DS44+DS35+DS37</f>
        <v>0</v>
      </c>
      <c r="DT22" s="169">
        <f>DT23+DT24+DT25+DT26+DT28+DT31+DT33+DT38+DT41+DT43+DT45+DT46+DT44+DT35+DT37</f>
        <v>0</v>
      </c>
      <c r="DU22" s="169">
        <f>DU23+DU24+DU25+DU26+DU28+DU31+DU33+DU38+DU41+DU43+DU45+DU46+DU44+DU35+DU37</f>
        <v>0</v>
      </c>
      <c r="DV22" s="169">
        <f t="shared" si="21"/>
        <v>237218</v>
      </c>
      <c r="DW22" s="169">
        <f>DW23+DW24+DW25+DW26+DW28+DW31+DW33+DW38+DW41+DW43+DW45+DW46+DW44+DW35+DW37</f>
        <v>0</v>
      </c>
      <c r="DX22" s="178">
        <f>DX23+DX24+DX25+DX26+DX28+DX31+DX33+DX38+DX41+DX43+DX45+DX46+DX35</f>
        <v>21000</v>
      </c>
      <c r="DY22" s="169">
        <f>DY23+DY24+DY25+DY26+DY28+DY31+DY33+DY38+DY41+DY43+DY45+DY46+DY44+DY35+DY37</f>
        <v>0</v>
      </c>
      <c r="DZ22" s="169">
        <f>DZ23+DZ24+DZ25+DZ26+DZ28+DZ31+DZ33+DZ38+DZ41+DZ43+DZ45+DZ46+DZ44+DZ35+DZ37</f>
        <v>0</v>
      </c>
      <c r="EA22" s="178">
        <f>EA23+EA24+EA25+EA26+EA28+EA31+EA33+EA38+EA41+EA43+EA45+EA46</f>
        <v>0</v>
      </c>
      <c r="EB22" s="169">
        <f>EB23+EB24+EB25+EB26+EB28+EB31+EB33+EB38+EB41+EB43+EB45+EB46+EB44+EB35+EB37</f>
        <v>237218</v>
      </c>
      <c r="EC22" s="169">
        <f>EC23+EC24+EC25+EC26+EC28+EC31+EC33+EC38+EC41+EC43+EC45+EC46+EC44+EC35+EC37</f>
        <v>237218</v>
      </c>
      <c r="ED22" s="169">
        <f t="shared" si="23"/>
        <v>3468259</v>
      </c>
      <c r="EE22" s="275">
        <f t="shared" si="24"/>
        <v>60943647.73</v>
      </c>
      <c r="EF22" s="67">
        <f>EF23+EF24+EF25+EF26+EF28+EF31+EF33+EF38+EF41+EF43+EF45+EF46+EF44+EF35+EF37</f>
        <v>60943647.73</v>
      </c>
      <c r="EG22" s="67">
        <f>EG23+EG24+EG25+EG26+EG28+EG31+EG33+EG38+EG41+EG43+EG45+EG46+EG44+EG35</f>
        <v>39936257</v>
      </c>
      <c r="EH22" s="67">
        <f>EH23+EH24+EH25+EH26+EH28+EH31+EH33+EH38+EH41+EH43+EH45+EH46+EH44+EH35</f>
        <v>5023907</v>
      </c>
      <c r="EI22" s="67">
        <f>EI23+EI24+EI25+EI28+EI31+EI33+EI38+EI41+EI43+EI45+EI46</f>
        <v>0</v>
      </c>
      <c r="EJ22" s="275">
        <f t="shared" si="25"/>
        <v>12288598</v>
      </c>
      <c r="EK22" s="67">
        <f>EK23+EK24+EK25+EK28+EK31+EK33+EK38+EK41+EK43+EK45+EK46+EK26+EK35</f>
        <v>796100</v>
      </c>
      <c r="EL22" s="67">
        <f>EL23+EL24+EL25+EL28+EL31+EL33+EL38+EL41+EL43+EL45+EL46+EL26+EL35</f>
        <v>373308</v>
      </c>
      <c r="EM22" s="67">
        <f>EM23+EM24+EM25+EM28+EM31+EM33+EM38+EM41+EM43+EM45+EM46+EM26+EM35</f>
        <v>35324</v>
      </c>
      <c r="EN22" s="67">
        <f>EN23+EN24+EN25+EN28+EN31+EN33+EN38+EN41+EN43+EN45+EN46+EN26+EN35</f>
        <v>11492498</v>
      </c>
      <c r="EO22" s="67">
        <f>EO23+EO24+EO25+EO28+EO31+EO33+EO38+EO41+EO43+EO45+EO46+EO26+EO35</f>
        <v>11472498</v>
      </c>
      <c r="EP22" s="67">
        <f aca="true" t="shared" si="32" ref="EP22:EP27">EE22+EJ22</f>
        <v>73232245.72999999</v>
      </c>
    </row>
    <row r="23" spans="1:146" s="165" customFormat="1" ht="81" customHeight="1">
      <c r="A23" s="64" t="s">
        <v>727</v>
      </c>
      <c r="B23" s="64" t="s">
        <v>31</v>
      </c>
      <c r="C23" s="119" t="s">
        <v>679</v>
      </c>
      <c r="D23" s="74" t="s">
        <v>735</v>
      </c>
      <c r="E23" s="67">
        <f>F23+I23</f>
        <v>2656927</v>
      </c>
      <c r="F23" s="67">
        <v>2656927</v>
      </c>
      <c r="G23" s="67">
        <v>2272678</v>
      </c>
      <c r="H23" s="67">
        <v>184709</v>
      </c>
      <c r="I23" s="67"/>
      <c r="J23" s="67">
        <f>K23+N23</f>
        <v>73000</v>
      </c>
      <c r="K23" s="67"/>
      <c r="L23" s="67"/>
      <c r="M23" s="67"/>
      <c r="N23" s="67">
        <v>73000</v>
      </c>
      <c r="O23" s="67">
        <v>73000</v>
      </c>
      <c r="P23" s="67">
        <f>E23+J23</f>
        <v>2729927</v>
      </c>
      <c r="Q23" s="169">
        <f t="shared" si="1"/>
        <v>0</v>
      </c>
      <c r="R23" s="169"/>
      <c r="S23" s="169"/>
      <c r="T23" s="169"/>
      <c r="U23" s="169"/>
      <c r="V23" s="169">
        <f t="shared" si="2"/>
        <v>0</v>
      </c>
      <c r="W23" s="169"/>
      <c r="X23" s="169"/>
      <c r="Y23" s="169"/>
      <c r="Z23" s="169"/>
      <c r="AA23" s="169"/>
      <c r="AB23" s="169">
        <f t="shared" si="3"/>
        <v>0</v>
      </c>
      <c r="AC23" s="275">
        <f t="shared" si="28"/>
        <v>2656927</v>
      </c>
      <c r="AD23" s="67">
        <f aca="true" t="shared" si="33" ref="AD23:AG25">R23+F23</f>
        <v>2656927</v>
      </c>
      <c r="AE23" s="67">
        <f t="shared" si="33"/>
        <v>2272678</v>
      </c>
      <c r="AF23" s="67">
        <f t="shared" si="33"/>
        <v>184709</v>
      </c>
      <c r="AG23" s="67">
        <f t="shared" si="33"/>
        <v>0</v>
      </c>
      <c r="AH23" s="275">
        <f>AI23+AL23</f>
        <v>73000</v>
      </c>
      <c r="AI23" s="67">
        <f aca="true" t="shared" si="34" ref="AI23:AM25">W23+K23</f>
        <v>0</v>
      </c>
      <c r="AJ23" s="67">
        <f t="shared" si="34"/>
        <v>0</v>
      </c>
      <c r="AK23" s="67">
        <f t="shared" si="34"/>
        <v>0</v>
      </c>
      <c r="AL23" s="67">
        <f t="shared" si="34"/>
        <v>73000</v>
      </c>
      <c r="AM23" s="67">
        <f t="shared" si="34"/>
        <v>73000</v>
      </c>
      <c r="AN23" s="67">
        <f>AC23+AH23</f>
        <v>2729927</v>
      </c>
      <c r="AO23" s="356">
        <f t="shared" si="4"/>
        <v>6000</v>
      </c>
      <c r="AP23" s="169">
        <v>6000</v>
      </c>
      <c r="AQ23" s="169"/>
      <c r="AR23" s="169"/>
      <c r="AS23" s="169"/>
      <c r="AT23" s="356">
        <f aca="true" t="shared" si="35" ref="AT23:AT56">AU23+AZ23</f>
        <v>455000</v>
      </c>
      <c r="AU23" s="169"/>
      <c r="AV23" s="178"/>
      <c r="AW23" s="169"/>
      <c r="AX23" s="169"/>
      <c r="AY23" s="169"/>
      <c r="AZ23" s="169">
        <v>455000</v>
      </c>
      <c r="BA23" s="169">
        <f>AZ23</f>
        <v>455000</v>
      </c>
      <c r="BB23" s="169">
        <f t="shared" si="6"/>
        <v>461000</v>
      </c>
      <c r="BC23" s="275">
        <f t="shared" si="7"/>
        <v>2662927</v>
      </c>
      <c r="BD23" s="67">
        <f>AP23+AD23</f>
        <v>2662927</v>
      </c>
      <c r="BE23" s="67">
        <f aca="true" t="shared" si="36" ref="BD23:BG25">AQ23+AE23</f>
        <v>2272678</v>
      </c>
      <c r="BF23" s="67">
        <f t="shared" si="36"/>
        <v>184709</v>
      </c>
      <c r="BG23" s="67">
        <f t="shared" si="36"/>
        <v>0</v>
      </c>
      <c r="BH23" s="275">
        <f t="shared" si="8"/>
        <v>528000</v>
      </c>
      <c r="BI23" s="67">
        <f>AU23+AI23</f>
        <v>0</v>
      </c>
      <c r="BJ23" s="67">
        <f aca="true" t="shared" si="37" ref="BJ23:BK25">AW23+AJ23</f>
        <v>0</v>
      </c>
      <c r="BK23" s="67">
        <f t="shared" si="37"/>
        <v>0</v>
      </c>
      <c r="BL23" s="67">
        <f aca="true" t="shared" si="38" ref="BL23:BM25">AZ23+AL23</f>
        <v>528000</v>
      </c>
      <c r="BM23" s="67">
        <f t="shared" si="38"/>
        <v>528000</v>
      </c>
      <c r="BN23" s="67">
        <f t="shared" si="29"/>
        <v>3190927</v>
      </c>
      <c r="BO23" s="356">
        <f t="shared" si="9"/>
        <v>58000</v>
      </c>
      <c r="BP23" s="169">
        <v>58000</v>
      </c>
      <c r="BQ23" s="169"/>
      <c r="BR23" s="169"/>
      <c r="BS23" s="169"/>
      <c r="BT23" s="356">
        <f t="shared" si="10"/>
        <v>0</v>
      </c>
      <c r="BU23" s="169"/>
      <c r="BV23" s="178"/>
      <c r="BW23" s="169"/>
      <c r="BX23" s="169"/>
      <c r="BY23" s="169"/>
      <c r="BZ23" s="169"/>
      <c r="CA23" s="169">
        <f>BZ23</f>
        <v>0</v>
      </c>
      <c r="CB23" s="169">
        <f t="shared" si="12"/>
        <v>58000</v>
      </c>
      <c r="CC23" s="275">
        <f t="shared" si="13"/>
        <v>2720927</v>
      </c>
      <c r="CD23" s="67">
        <f>BP23+BD23</f>
        <v>2720927</v>
      </c>
      <c r="CE23" s="67">
        <f aca="true" t="shared" si="39" ref="CD23:CG25">BQ23+BE23</f>
        <v>2272678</v>
      </c>
      <c r="CF23" s="67">
        <f t="shared" si="39"/>
        <v>184709</v>
      </c>
      <c r="CG23" s="67">
        <f t="shared" si="39"/>
        <v>0</v>
      </c>
      <c r="CH23" s="275">
        <f t="shared" si="14"/>
        <v>528000</v>
      </c>
      <c r="CI23" s="67">
        <f>BU23+BI23</f>
        <v>0</v>
      </c>
      <c r="CJ23" s="67">
        <f aca="true" t="shared" si="40" ref="CJ23:CK25">BW23+BJ23</f>
        <v>0</v>
      </c>
      <c r="CK23" s="67">
        <f t="shared" si="40"/>
        <v>0</v>
      </c>
      <c r="CL23" s="67">
        <f aca="true" t="shared" si="41" ref="CL23:CM25">BZ23+BL23</f>
        <v>528000</v>
      </c>
      <c r="CM23" s="67">
        <f t="shared" si="41"/>
        <v>528000</v>
      </c>
      <c r="CN23" s="67">
        <f t="shared" si="30"/>
        <v>3248927</v>
      </c>
      <c r="CO23" s="356">
        <f t="shared" si="15"/>
        <v>294093</v>
      </c>
      <c r="CP23" s="178"/>
      <c r="CQ23" s="169">
        <v>294093</v>
      </c>
      <c r="CR23" s="169">
        <v>324093</v>
      </c>
      <c r="CS23" s="169"/>
      <c r="CT23" s="169"/>
      <c r="CU23" s="356">
        <f t="shared" si="16"/>
        <v>140000</v>
      </c>
      <c r="CV23" s="169"/>
      <c r="CW23" s="178"/>
      <c r="CX23" s="169"/>
      <c r="CY23" s="169"/>
      <c r="CZ23" s="169"/>
      <c r="DA23" s="169">
        <v>140000</v>
      </c>
      <c r="DB23" s="169">
        <v>140000</v>
      </c>
      <c r="DC23" s="169">
        <f t="shared" si="18"/>
        <v>434093</v>
      </c>
      <c r="DD23" s="275">
        <f t="shared" si="19"/>
        <v>3015020</v>
      </c>
      <c r="DE23" s="67">
        <f aca="true" t="shared" si="42" ref="DE23:DH25">CQ23+CD23</f>
        <v>3015020</v>
      </c>
      <c r="DF23" s="67">
        <f t="shared" si="42"/>
        <v>2596771</v>
      </c>
      <c r="DG23" s="67">
        <f t="shared" si="42"/>
        <v>184709</v>
      </c>
      <c r="DH23" s="67">
        <f t="shared" si="42"/>
        <v>0</v>
      </c>
      <c r="DI23" s="275">
        <f t="shared" si="20"/>
        <v>668000</v>
      </c>
      <c r="DJ23" s="67">
        <f>CV23+CI23</f>
        <v>0</v>
      </c>
      <c r="DK23" s="67">
        <f aca="true" t="shared" si="43" ref="DK23:DL25">CX23+CJ23</f>
        <v>0</v>
      </c>
      <c r="DL23" s="67">
        <f t="shared" si="43"/>
        <v>0</v>
      </c>
      <c r="DM23" s="67">
        <f aca="true" t="shared" si="44" ref="DM23:DN25">DA23+CL23</f>
        <v>668000</v>
      </c>
      <c r="DN23" s="67">
        <f t="shared" si="44"/>
        <v>668000</v>
      </c>
      <c r="DO23" s="67">
        <f t="shared" si="31"/>
        <v>3683020</v>
      </c>
      <c r="DP23" s="356">
        <f>DR23+DU23</f>
        <v>0</v>
      </c>
      <c r="DQ23" s="178"/>
      <c r="DR23" s="169"/>
      <c r="DS23" s="169"/>
      <c r="DT23" s="169"/>
      <c r="DU23" s="169"/>
      <c r="DV23" s="356">
        <f t="shared" si="21"/>
        <v>0</v>
      </c>
      <c r="DW23" s="169"/>
      <c r="DX23" s="178"/>
      <c r="DY23" s="169"/>
      <c r="DZ23" s="169"/>
      <c r="EA23" s="169"/>
      <c r="EB23" s="169"/>
      <c r="EC23" s="169"/>
      <c r="ED23" s="169">
        <f t="shared" si="23"/>
        <v>0</v>
      </c>
      <c r="EE23" s="275">
        <f t="shared" si="24"/>
        <v>3015020</v>
      </c>
      <c r="EF23" s="67">
        <f aca="true" t="shared" si="45" ref="EF23:EI25">DR23+DE23</f>
        <v>3015020</v>
      </c>
      <c r="EG23" s="67">
        <f t="shared" si="45"/>
        <v>2596771</v>
      </c>
      <c r="EH23" s="67">
        <f t="shared" si="45"/>
        <v>184709</v>
      </c>
      <c r="EI23" s="67">
        <f t="shared" si="45"/>
        <v>0</v>
      </c>
      <c r="EJ23" s="275">
        <f t="shared" si="25"/>
        <v>668000</v>
      </c>
      <c r="EK23" s="67">
        <f>DW23+DJ23</f>
        <v>0</v>
      </c>
      <c r="EL23" s="67">
        <f aca="true" t="shared" si="46" ref="EL23:EM25">DY23+DK23</f>
        <v>0</v>
      </c>
      <c r="EM23" s="67">
        <f t="shared" si="46"/>
        <v>0</v>
      </c>
      <c r="EN23" s="67">
        <f aca="true" t="shared" si="47" ref="EN23:EO25">EB23+DM23</f>
        <v>668000</v>
      </c>
      <c r="EO23" s="67">
        <f t="shared" si="47"/>
        <v>668000</v>
      </c>
      <c r="EP23" s="67">
        <f t="shared" si="32"/>
        <v>3683020</v>
      </c>
    </row>
    <row r="24" spans="1:146" s="165" customFormat="1" ht="28.5" customHeight="1">
      <c r="A24" s="64" t="s">
        <v>746</v>
      </c>
      <c r="B24" s="64" t="s">
        <v>718</v>
      </c>
      <c r="C24" s="119" t="s">
        <v>717</v>
      </c>
      <c r="D24" s="77" t="s">
        <v>747</v>
      </c>
      <c r="E24" s="67">
        <f>F24+I24</f>
        <v>45000</v>
      </c>
      <c r="F24" s="67">
        <v>45000</v>
      </c>
      <c r="G24" s="67"/>
      <c r="H24" s="67"/>
      <c r="I24" s="67"/>
      <c r="J24" s="67">
        <f>K24+N24</f>
        <v>0</v>
      </c>
      <c r="K24" s="67"/>
      <c r="L24" s="67"/>
      <c r="M24" s="67"/>
      <c r="N24" s="67"/>
      <c r="O24" s="67"/>
      <c r="P24" s="67">
        <f>E24+J24</f>
        <v>45000</v>
      </c>
      <c r="Q24" s="169">
        <f t="shared" si="1"/>
        <v>272595</v>
      </c>
      <c r="R24" s="169">
        <v>272595</v>
      </c>
      <c r="S24" s="169"/>
      <c r="T24" s="169"/>
      <c r="U24" s="169"/>
      <c r="V24" s="169">
        <f t="shared" si="2"/>
        <v>0</v>
      </c>
      <c r="W24" s="169"/>
      <c r="X24" s="169"/>
      <c r="Y24" s="169"/>
      <c r="Z24" s="169"/>
      <c r="AA24" s="169"/>
      <c r="AB24" s="169">
        <f t="shared" si="3"/>
        <v>272595</v>
      </c>
      <c r="AC24" s="275">
        <f t="shared" si="28"/>
        <v>317595</v>
      </c>
      <c r="AD24" s="67">
        <f t="shared" si="33"/>
        <v>317595</v>
      </c>
      <c r="AE24" s="67">
        <f t="shared" si="33"/>
        <v>0</v>
      </c>
      <c r="AF24" s="67">
        <f t="shared" si="33"/>
        <v>0</v>
      </c>
      <c r="AG24" s="67">
        <f t="shared" si="33"/>
        <v>0</v>
      </c>
      <c r="AH24" s="275">
        <f>AI24+AL24</f>
        <v>0</v>
      </c>
      <c r="AI24" s="67">
        <f t="shared" si="34"/>
        <v>0</v>
      </c>
      <c r="AJ24" s="67">
        <f t="shared" si="34"/>
        <v>0</v>
      </c>
      <c r="AK24" s="67">
        <f t="shared" si="34"/>
        <v>0</v>
      </c>
      <c r="AL24" s="67">
        <f t="shared" si="34"/>
        <v>0</v>
      </c>
      <c r="AM24" s="67">
        <f t="shared" si="34"/>
        <v>0</v>
      </c>
      <c r="AN24" s="67">
        <f>AC24+AH24</f>
        <v>317595</v>
      </c>
      <c r="AO24" s="356">
        <f t="shared" si="4"/>
        <v>-26183.06</v>
      </c>
      <c r="AP24" s="169">
        <v>-26183.06</v>
      </c>
      <c r="AQ24" s="169">
        <v>207029</v>
      </c>
      <c r="AR24" s="169"/>
      <c r="AS24" s="169"/>
      <c r="AT24" s="169">
        <f t="shared" si="35"/>
        <v>0</v>
      </c>
      <c r="AU24" s="169"/>
      <c r="AV24" s="178"/>
      <c r="AW24" s="169"/>
      <c r="AX24" s="169"/>
      <c r="AY24" s="169"/>
      <c r="AZ24" s="169"/>
      <c r="BA24" s="169"/>
      <c r="BB24" s="169">
        <f t="shared" si="6"/>
        <v>-26183.06</v>
      </c>
      <c r="BC24" s="275">
        <f t="shared" si="7"/>
        <v>291411.94</v>
      </c>
      <c r="BD24" s="67">
        <f t="shared" si="36"/>
        <v>291411.94</v>
      </c>
      <c r="BE24" s="67">
        <f t="shared" si="36"/>
        <v>207029</v>
      </c>
      <c r="BF24" s="67">
        <f t="shared" si="36"/>
        <v>0</v>
      </c>
      <c r="BG24" s="67">
        <f t="shared" si="36"/>
        <v>0</v>
      </c>
      <c r="BH24" s="275">
        <f t="shared" si="8"/>
        <v>0</v>
      </c>
      <c r="BI24" s="67">
        <f>AU24+AI24</f>
        <v>0</v>
      </c>
      <c r="BJ24" s="67">
        <f t="shared" si="37"/>
        <v>0</v>
      </c>
      <c r="BK24" s="67">
        <f t="shared" si="37"/>
        <v>0</v>
      </c>
      <c r="BL24" s="67">
        <f t="shared" si="38"/>
        <v>0</v>
      </c>
      <c r="BM24" s="67">
        <f t="shared" si="38"/>
        <v>0</v>
      </c>
      <c r="BN24" s="67">
        <f t="shared" si="29"/>
        <v>291411.94</v>
      </c>
      <c r="BO24" s="356">
        <f t="shared" si="9"/>
        <v>12000</v>
      </c>
      <c r="BP24" s="169">
        <v>12000</v>
      </c>
      <c r="BQ24" s="169">
        <v>10000</v>
      </c>
      <c r="BR24" s="169">
        <v>2000</v>
      </c>
      <c r="BS24" s="169"/>
      <c r="BT24" s="169">
        <f t="shared" si="10"/>
        <v>0</v>
      </c>
      <c r="BU24" s="169"/>
      <c r="BV24" s="178"/>
      <c r="BW24" s="169"/>
      <c r="BX24" s="169"/>
      <c r="BY24" s="169"/>
      <c r="BZ24" s="169"/>
      <c r="CA24" s="169"/>
      <c r="CB24" s="169">
        <f t="shared" si="12"/>
        <v>12000</v>
      </c>
      <c r="CC24" s="275">
        <f t="shared" si="13"/>
        <v>303411.94</v>
      </c>
      <c r="CD24" s="67">
        <f t="shared" si="39"/>
        <v>303411.94</v>
      </c>
      <c r="CE24" s="67">
        <f t="shared" si="39"/>
        <v>217029</v>
      </c>
      <c r="CF24" s="67">
        <f t="shared" si="39"/>
        <v>2000</v>
      </c>
      <c r="CG24" s="67">
        <f t="shared" si="39"/>
        <v>0</v>
      </c>
      <c r="CH24" s="275">
        <f t="shared" si="14"/>
        <v>0</v>
      </c>
      <c r="CI24" s="67">
        <f>BU24+BI24</f>
        <v>0</v>
      </c>
      <c r="CJ24" s="67">
        <f t="shared" si="40"/>
        <v>0</v>
      </c>
      <c r="CK24" s="67">
        <f t="shared" si="40"/>
        <v>0</v>
      </c>
      <c r="CL24" s="67">
        <f t="shared" si="41"/>
        <v>0</v>
      </c>
      <c r="CM24" s="67">
        <f t="shared" si="41"/>
        <v>0</v>
      </c>
      <c r="CN24" s="67">
        <f t="shared" si="30"/>
        <v>303411.94</v>
      </c>
      <c r="CO24" s="356">
        <f>CQ24+CT24</f>
        <v>600</v>
      </c>
      <c r="CP24" s="178">
        <v>600</v>
      </c>
      <c r="CQ24" s="169">
        <v>600</v>
      </c>
      <c r="CR24" s="169"/>
      <c r="CS24" s="169"/>
      <c r="CT24" s="169"/>
      <c r="CU24" s="169">
        <f t="shared" si="16"/>
        <v>0</v>
      </c>
      <c r="CV24" s="169"/>
      <c r="CW24" s="178"/>
      <c r="CX24" s="169"/>
      <c r="CY24" s="169"/>
      <c r="CZ24" s="169"/>
      <c r="DA24" s="169"/>
      <c r="DB24" s="169"/>
      <c r="DC24" s="169">
        <f t="shared" si="18"/>
        <v>600</v>
      </c>
      <c r="DD24" s="275">
        <f t="shared" si="19"/>
        <v>304011.94</v>
      </c>
      <c r="DE24" s="67">
        <f t="shared" si="42"/>
        <v>304011.94</v>
      </c>
      <c r="DF24" s="67">
        <f t="shared" si="42"/>
        <v>217029</v>
      </c>
      <c r="DG24" s="67">
        <f t="shared" si="42"/>
        <v>2000</v>
      </c>
      <c r="DH24" s="67">
        <f t="shared" si="42"/>
        <v>0</v>
      </c>
      <c r="DI24" s="275">
        <f t="shared" si="20"/>
        <v>0</v>
      </c>
      <c r="DJ24" s="67">
        <f>CV24+CI24</f>
        <v>0</v>
      </c>
      <c r="DK24" s="67">
        <f t="shared" si="43"/>
        <v>0</v>
      </c>
      <c r="DL24" s="67">
        <f t="shared" si="43"/>
        <v>0</v>
      </c>
      <c r="DM24" s="67">
        <f t="shared" si="44"/>
        <v>0</v>
      </c>
      <c r="DN24" s="67">
        <f t="shared" si="44"/>
        <v>0</v>
      </c>
      <c r="DO24" s="67">
        <f t="shared" si="31"/>
        <v>304011.94</v>
      </c>
      <c r="DP24" s="356">
        <f>DR24+DU24</f>
        <v>0</v>
      </c>
      <c r="DQ24" s="178"/>
      <c r="DR24" s="169"/>
      <c r="DS24" s="169"/>
      <c r="DT24" s="169"/>
      <c r="DU24" s="169"/>
      <c r="DV24" s="169">
        <f t="shared" si="21"/>
        <v>0</v>
      </c>
      <c r="DW24" s="169"/>
      <c r="DX24" s="178"/>
      <c r="DY24" s="169"/>
      <c r="DZ24" s="169"/>
      <c r="EA24" s="169"/>
      <c r="EB24" s="169"/>
      <c r="EC24" s="169"/>
      <c r="ED24" s="169">
        <f t="shared" si="23"/>
        <v>0</v>
      </c>
      <c r="EE24" s="275">
        <f t="shared" si="24"/>
        <v>304011.94</v>
      </c>
      <c r="EF24" s="67">
        <f t="shared" si="45"/>
        <v>304011.94</v>
      </c>
      <c r="EG24" s="67">
        <f t="shared" si="45"/>
        <v>217029</v>
      </c>
      <c r="EH24" s="67">
        <f t="shared" si="45"/>
        <v>2000</v>
      </c>
      <c r="EI24" s="67">
        <f t="shared" si="45"/>
        <v>0</v>
      </c>
      <c r="EJ24" s="275">
        <f t="shared" si="25"/>
        <v>0</v>
      </c>
      <c r="EK24" s="67">
        <f>DW24+DJ24</f>
        <v>0</v>
      </c>
      <c r="EL24" s="67">
        <f t="shared" si="46"/>
        <v>0</v>
      </c>
      <c r="EM24" s="67">
        <f t="shared" si="46"/>
        <v>0</v>
      </c>
      <c r="EN24" s="67">
        <f t="shared" si="47"/>
        <v>0</v>
      </c>
      <c r="EO24" s="67">
        <f t="shared" si="47"/>
        <v>0</v>
      </c>
      <c r="EP24" s="67">
        <f t="shared" si="32"/>
        <v>304011.94</v>
      </c>
    </row>
    <row r="25" spans="1:146" s="165" customFormat="1" ht="30" customHeight="1">
      <c r="A25" s="64" t="s">
        <v>738</v>
      </c>
      <c r="B25" s="64" t="s">
        <v>35</v>
      </c>
      <c r="C25" s="119" t="s">
        <v>690</v>
      </c>
      <c r="D25" s="74" t="s">
        <v>691</v>
      </c>
      <c r="E25" s="67">
        <f>F25+I25</f>
        <v>37751124</v>
      </c>
      <c r="F25" s="67">
        <v>37751124</v>
      </c>
      <c r="G25" s="67">
        <v>29974596</v>
      </c>
      <c r="H25" s="67">
        <v>3695184</v>
      </c>
      <c r="I25" s="67"/>
      <c r="J25" s="67">
        <f>K25+N25</f>
        <v>782000</v>
      </c>
      <c r="K25" s="67">
        <v>762000</v>
      </c>
      <c r="L25" s="67">
        <v>373308</v>
      </c>
      <c r="M25" s="67">
        <v>35324</v>
      </c>
      <c r="N25" s="67">
        <v>20000</v>
      </c>
      <c r="O25" s="67"/>
      <c r="P25" s="67">
        <f aca="true" t="shared" si="48" ref="P25:P93">E25+J25</f>
        <v>38533124</v>
      </c>
      <c r="Q25" s="169">
        <f t="shared" si="1"/>
        <v>876159</v>
      </c>
      <c r="R25" s="169">
        <v>876159</v>
      </c>
      <c r="S25" s="169">
        <v>224833</v>
      </c>
      <c r="T25" s="169"/>
      <c r="U25" s="169"/>
      <c r="V25" s="169">
        <f t="shared" si="2"/>
        <v>479291.36</v>
      </c>
      <c r="W25" s="169">
        <v>116933.36</v>
      </c>
      <c r="X25" s="169"/>
      <c r="Y25" s="169"/>
      <c r="Z25" s="169">
        <v>362358</v>
      </c>
      <c r="AA25" s="169">
        <v>362358</v>
      </c>
      <c r="AB25" s="169">
        <f t="shared" si="3"/>
        <v>1355450.3599999999</v>
      </c>
      <c r="AC25" s="275">
        <f t="shared" si="28"/>
        <v>38627283</v>
      </c>
      <c r="AD25" s="67">
        <f t="shared" si="33"/>
        <v>38627283</v>
      </c>
      <c r="AE25" s="67">
        <f t="shared" si="33"/>
        <v>30199429</v>
      </c>
      <c r="AF25" s="67">
        <f t="shared" si="33"/>
        <v>3695184</v>
      </c>
      <c r="AG25" s="67">
        <f t="shared" si="33"/>
        <v>0</v>
      </c>
      <c r="AH25" s="275">
        <f aca="true" t="shared" si="49" ref="AH25:AH30">AI25+AL25</f>
        <v>1261291.3599999999</v>
      </c>
      <c r="AI25" s="67">
        <f t="shared" si="34"/>
        <v>878933.36</v>
      </c>
      <c r="AJ25" s="67">
        <f t="shared" si="34"/>
        <v>373308</v>
      </c>
      <c r="AK25" s="67">
        <f t="shared" si="34"/>
        <v>35324</v>
      </c>
      <c r="AL25" s="67">
        <f t="shared" si="34"/>
        <v>382358</v>
      </c>
      <c r="AM25" s="67">
        <f t="shared" si="34"/>
        <v>362358</v>
      </c>
      <c r="AN25" s="67">
        <f aca="true" t="shared" si="50" ref="AN25:AN82">AC25+AH25</f>
        <v>39888574.36</v>
      </c>
      <c r="AO25" s="169">
        <f t="shared" si="4"/>
        <v>1417405</v>
      </c>
      <c r="AP25" s="169">
        <v>1417405</v>
      </c>
      <c r="AQ25" s="169">
        <v>1115741</v>
      </c>
      <c r="AR25" s="169"/>
      <c r="AS25" s="169"/>
      <c r="AT25" s="169">
        <f t="shared" si="35"/>
        <v>2573370.64</v>
      </c>
      <c r="AU25" s="169">
        <v>-116933.36</v>
      </c>
      <c r="AV25" s="178">
        <v>-57474.33</v>
      </c>
      <c r="AW25" s="169"/>
      <c r="AX25" s="169"/>
      <c r="AY25" s="178"/>
      <c r="AZ25" s="169">
        <v>2690304</v>
      </c>
      <c r="BA25" s="169">
        <v>2690304</v>
      </c>
      <c r="BB25" s="169">
        <f t="shared" si="6"/>
        <v>3990775.64</v>
      </c>
      <c r="BC25" s="275">
        <f t="shared" si="7"/>
        <v>40044688</v>
      </c>
      <c r="BD25" s="67">
        <f t="shared" si="36"/>
        <v>40044688</v>
      </c>
      <c r="BE25" s="67">
        <f t="shared" si="36"/>
        <v>31315170</v>
      </c>
      <c r="BF25" s="67">
        <f t="shared" si="36"/>
        <v>3695184</v>
      </c>
      <c r="BG25" s="67">
        <f t="shared" si="36"/>
        <v>0</v>
      </c>
      <c r="BH25" s="275">
        <f t="shared" si="8"/>
        <v>3834662</v>
      </c>
      <c r="BI25" s="67">
        <f>AU25+AI25</f>
        <v>762000</v>
      </c>
      <c r="BJ25" s="67">
        <f t="shared" si="37"/>
        <v>373308</v>
      </c>
      <c r="BK25" s="67">
        <f t="shared" si="37"/>
        <v>35324</v>
      </c>
      <c r="BL25" s="67">
        <f t="shared" si="38"/>
        <v>3072662</v>
      </c>
      <c r="BM25" s="67">
        <f t="shared" si="38"/>
        <v>3052662</v>
      </c>
      <c r="BN25" s="67">
        <f t="shared" si="29"/>
        <v>43879350</v>
      </c>
      <c r="BO25" s="169">
        <f t="shared" si="9"/>
        <v>1000</v>
      </c>
      <c r="BP25" s="169">
        <v>1000</v>
      </c>
      <c r="BQ25" s="169"/>
      <c r="BR25" s="169"/>
      <c r="BS25" s="169"/>
      <c r="BT25" s="169">
        <f t="shared" si="10"/>
        <v>29500</v>
      </c>
      <c r="BU25" s="169"/>
      <c r="BV25" s="178"/>
      <c r="BW25" s="169"/>
      <c r="BX25" s="169"/>
      <c r="BY25" s="178"/>
      <c r="BZ25" s="169">
        <v>29500</v>
      </c>
      <c r="CA25" s="169">
        <v>29500</v>
      </c>
      <c r="CB25" s="169">
        <f t="shared" si="12"/>
        <v>30500</v>
      </c>
      <c r="CC25" s="275">
        <f t="shared" si="13"/>
        <v>40045688</v>
      </c>
      <c r="CD25" s="67">
        <f t="shared" si="39"/>
        <v>40045688</v>
      </c>
      <c r="CE25" s="67">
        <f t="shared" si="39"/>
        <v>31315170</v>
      </c>
      <c r="CF25" s="67">
        <f t="shared" si="39"/>
        <v>3695184</v>
      </c>
      <c r="CG25" s="67">
        <f t="shared" si="39"/>
        <v>0</v>
      </c>
      <c r="CH25" s="275">
        <f t="shared" si="14"/>
        <v>3864162</v>
      </c>
      <c r="CI25" s="67">
        <f>BU25+BI25</f>
        <v>762000</v>
      </c>
      <c r="CJ25" s="67">
        <f t="shared" si="40"/>
        <v>373308</v>
      </c>
      <c r="CK25" s="67">
        <f t="shared" si="40"/>
        <v>35324</v>
      </c>
      <c r="CL25" s="67">
        <f t="shared" si="41"/>
        <v>3102162</v>
      </c>
      <c r="CM25" s="67">
        <f t="shared" si="41"/>
        <v>3082162</v>
      </c>
      <c r="CN25" s="67">
        <f t="shared" si="30"/>
        <v>43909850</v>
      </c>
      <c r="CO25" s="169">
        <f t="shared" si="15"/>
        <v>843665</v>
      </c>
      <c r="CP25" s="178">
        <v>14000</v>
      </c>
      <c r="CQ25" s="169">
        <v>843665</v>
      </c>
      <c r="CR25" s="169"/>
      <c r="CS25" s="169">
        <v>352377</v>
      </c>
      <c r="CT25" s="169"/>
      <c r="CU25" s="169">
        <f t="shared" si="16"/>
        <v>3248585</v>
      </c>
      <c r="CV25" s="169"/>
      <c r="CW25" s="178">
        <v>42000</v>
      </c>
      <c r="CX25" s="169"/>
      <c r="CY25" s="169"/>
      <c r="CZ25" s="178">
        <v>-95884</v>
      </c>
      <c r="DA25" s="169">
        <v>3248585</v>
      </c>
      <c r="DB25" s="169">
        <v>3248585</v>
      </c>
      <c r="DC25" s="169">
        <f t="shared" si="18"/>
        <v>4092250</v>
      </c>
      <c r="DD25" s="275">
        <f t="shared" si="19"/>
        <v>40889353</v>
      </c>
      <c r="DE25" s="67">
        <f t="shared" si="42"/>
        <v>40889353</v>
      </c>
      <c r="DF25" s="67">
        <f t="shared" si="42"/>
        <v>31315170</v>
      </c>
      <c r="DG25" s="67">
        <f t="shared" si="42"/>
        <v>4047561</v>
      </c>
      <c r="DH25" s="67">
        <f t="shared" si="42"/>
        <v>0</v>
      </c>
      <c r="DI25" s="275">
        <f t="shared" si="20"/>
        <v>7112747</v>
      </c>
      <c r="DJ25" s="67">
        <f>CV25+CI25</f>
        <v>762000</v>
      </c>
      <c r="DK25" s="67">
        <f t="shared" si="43"/>
        <v>373308</v>
      </c>
      <c r="DL25" s="67">
        <f t="shared" si="43"/>
        <v>35324</v>
      </c>
      <c r="DM25" s="67">
        <f t="shared" si="44"/>
        <v>6350747</v>
      </c>
      <c r="DN25" s="67">
        <f t="shared" si="44"/>
        <v>6330747</v>
      </c>
      <c r="DO25" s="67">
        <f t="shared" si="31"/>
        <v>48002100</v>
      </c>
      <c r="DP25" s="169">
        <f aca="true" t="shared" si="51" ref="DP25:DP58">DR25+DU25</f>
        <v>51666</v>
      </c>
      <c r="DQ25" s="178">
        <v>-7000</v>
      </c>
      <c r="DR25" s="178">
        <v>51666</v>
      </c>
      <c r="DS25" s="169"/>
      <c r="DT25" s="169"/>
      <c r="DU25" s="169"/>
      <c r="DV25" s="169">
        <f t="shared" si="21"/>
        <v>21000</v>
      </c>
      <c r="DW25" s="169"/>
      <c r="DX25" s="178">
        <v>21000</v>
      </c>
      <c r="DY25" s="169"/>
      <c r="DZ25" s="169"/>
      <c r="EA25" s="178"/>
      <c r="EB25" s="169">
        <v>21000</v>
      </c>
      <c r="EC25" s="169">
        <v>21000</v>
      </c>
      <c r="ED25" s="169">
        <f t="shared" si="23"/>
        <v>72666</v>
      </c>
      <c r="EE25" s="275">
        <f t="shared" si="24"/>
        <v>40941019</v>
      </c>
      <c r="EF25" s="67">
        <f t="shared" si="45"/>
        <v>40941019</v>
      </c>
      <c r="EG25" s="67">
        <f t="shared" si="45"/>
        <v>31315170</v>
      </c>
      <c r="EH25" s="67">
        <f t="shared" si="45"/>
        <v>4047561</v>
      </c>
      <c r="EI25" s="67">
        <f t="shared" si="45"/>
        <v>0</v>
      </c>
      <c r="EJ25" s="275">
        <f t="shared" si="25"/>
        <v>7133747</v>
      </c>
      <c r="EK25" s="67">
        <f>DW25+DJ25</f>
        <v>762000</v>
      </c>
      <c r="EL25" s="67">
        <f t="shared" si="46"/>
        <v>373308</v>
      </c>
      <c r="EM25" s="67">
        <f t="shared" si="46"/>
        <v>35324</v>
      </c>
      <c r="EN25" s="67">
        <f t="shared" si="47"/>
        <v>6371747</v>
      </c>
      <c r="EO25" s="67">
        <f t="shared" si="47"/>
        <v>6351747</v>
      </c>
      <c r="EP25" s="67">
        <f t="shared" si="32"/>
        <v>48074766</v>
      </c>
    </row>
    <row r="26" spans="1:146" ht="12.75">
      <c r="A26" s="64" t="s">
        <v>260</v>
      </c>
      <c r="B26" s="174" t="s">
        <v>261</v>
      </c>
      <c r="C26" s="175"/>
      <c r="D26" s="74" t="s">
        <v>262</v>
      </c>
      <c r="E26" s="67"/>
      <c r="F26" s="114"/>
      <c r="G26" s="114"/>
      <c r="H26" s="114"/>
      <c r="I26" s="114"/>
      <c r="J26" s="67"/>
      <c r="K26" s="114"/>
      <c r="L26" s="114"/>
      <c r="M26" s="114"/>
      <c r="N26" s="114"/>
      <c r="O26" s="114"/>
      <c r="P26" s="67"/>
      <c r="Q26" s="178">
        <f t="shared" si="1"/>
        <v>141711</v>
      </c>
      <c r="R26" s="169">
        <f>R27</f>
        <v>141711</v>
      </c>
      <c r="S26" s="169">
        <f aca="true" t="shared" si="52" ref="S26:Y26">S27</f>
        <v>0</v>
      </c>
      <c r="T26" s="169">
        <f t="shared" si="52"/>
        <v>0</v>
      </c>
      <c r="U26" s="169">
        <f t="shared" si="52"/>
        <v>0</v>
      </c>
      <c r="V26" s="169">
        <f t="shared" si="2"/>
        <v>827322</v>
      </c>
      <c r="W26" s="169">
        <f t="shared" si="52"/>
        <v>178953</v>
      </c>
      <c r="X26" s="169">
        <f t="shared" si="52"/>
        <v>0</v>
      </c>
      <c r="Y26" s="169">
        <f t="shared" si="52"/>
        <v>0</v>
      </c>
      <c r="Z26" s="169">
        <f>Z27</f>
        <v>648369</v>
      </c>
      <c r="AA26" s="169">
        <f>AA27</f>
        <v>421569</v>
      </c>
      <c r="AB26" s="169">
        <f t="shared" si="3"/>
        <v>969033</v>
      </c>
      <c r="AC26" s="275">
        <f>AD26+AG26</f>
        <v>6623916</v>
      </c>
      <c r="AD26" s="114">
        <f>AD27</f>
        <v>6623916</v>
      </c>
      <c r="AE26" s="114">
        <f>AE27</f>
        <v>5431180</v>
      </c>
      <c r="AF26" s="114">
        <f>AF27</f>
        <v>721105</v>
      </c>
      <c r="AG26" s="114">
        <f>AG27</f>
        <v>0</v>
      </c>
      <c r="AH26" s="275">
        <f>AI26+AL26</f>
        <v>861422</v>
      </c>
      <c r="AI26" s="114">
        <f>AI27</f>
        <v>213053</v>
      </c>
      <c r="AJ26" s="114">
        <f>AJ27</f>
        <v>0</v>
      </c>
      <c r="AK26" s="114">
        <f>AK27</f>
        <v>0</v>
      </c>
      <c r="AL26" s="114">
        <f>AL27</f>
        <v>648369</v>
      </c>
      <c r="AM26" s="114">
        <f>AM27</f>
        <v>421569</v>
      </c>
      <c r="AN26" s="67">
        <f t="shared" si="50"/>
        <v>7485338</v>
      </c>
      <c r="AO26" s="178">
        <f t="shared" si="4"/>
        <v>579973</v>
      </c>
      <c r="AP26" s="169">
        <f>AP27</f>
        <v>579973</v>
      </c>
      <c r="AQ26" s="169">
        <f aca="true" t="shared" si="53" ref="AQ26:AX26">AQ27</f>
        <v>0</v>
      </c>
      <c r="AR26" s="169">
        <f t="shared" si="53"/>
        <v>9622</v>
      </c>
      <c r="AS26" s="169">
        <f t="shared" si="53"/>
        <v>0</v>
      </c>
      <c r="AT26" s="169">
        <f t="shared" si="35"/>
        <v>-396753</v>
      </c>
      <c r="AU26" s="169">
        <f t="shared" si="53"/>
        <v>-178953</v>
      </c>
      <c r="AV26" s="178">
        <f>AV27</f>
        <v>-178953</v>
      </c>
      <c r="AW26" s="169">
        <f t="shared" si="53"/>
        <v>0</v>
      </c>
      <c r="AX26" s="169">
        <f t="shared" si="53"/>
        <v>0</v>
      </c>
      <c r="AY26" s="178">
        <f>AY27</f>
        <v>-226800</v>
      </c>
      <c r="AZ26" s="169">
        <f>AZ27</f>
        <v>-217800</v>
      </c>
      <c r="BA26" s="169">
        <f>BA27</f>
        <v>9000</v>
      </c>
      <c r="BB26" s="169">
        <f t="shared" si="6"/>
        <v>183220</v>
      </c>
      <c r="BC26" s="275">
        <f t="shared" si="7"/>
        <v>7203889</v>
      </c>
      <c r="BD26" s="114">
        <f>BD27</f>
        <v>7203889</v>
      </c>
      <c r="BE26" s="114">
        <f>BE27</f>
        <v>5431180</v>
      </c>
      <c r="BF26" s="114">
        <f>BF27</f>
        <v>730727</v>
      </c>
      <c r="BG26" s="114">
        <f>BG27</f>
        <v>0</v>
      </c>
      <c r="BH26" s="275">
        <f t="shared" si="8"/>
        <v>464669</v>
      </c>
      <c r="BI26" s="114">
        <f>BI27</f>
        <v>34100</v>
      </c>
      <c r="BJ26" s="114">
        <f>BJ27</f>
        <v>0</v>
      </c>
      <c r="BK26" s="114">
        <f>BK27</f>
        <v>0</v>
      </c>
      <c r="BL26" s="114">
        <f>BL27</f>
        <v>430569</v>
      </c>
      <c r="BM26" s="114">
        <f>BM27</f>
        <v>430569</v>
      </c>
      <c r="BN26" s="67">
        <f t="shared" si="29"/>
        <v>7668558</v>
      </c>
      <c r="BO26" s="178">
        <f t="shared" si="9"/>
        <v>2880600</v>
      </c>
      <c r="BP26" s="169">
        <f>BP27</f>
        <v>2880600</v>
      </c>
      <c r="BQ26" s="169">
        <f aca="true" t="shared" si="54" ref="BQ26:BX26">BQ27</f>
        <v>0</v>
      </c>
      <c r="BR26" s="169">
        <f t="shared" si="54"/>
        <v>0</v>
      </c>
      <c r="BS26" s="169">
        <f t="shared" si="54"/>
        <v>0</v>
      </c>
      <c r="BT26" s="169">
        <f t="shared" si="10"/>
        <v>0</v>
      </c>
      <c r="BU26" s="169">
        <f t="shared" si="54"/>
        <v>0</v>
      </c>
      <c r="BV26" s="178">
        <f>BV27</f>
        <v>0</v>
      </c>
      <c r="BW26" s="169">
        <f t="shared" si="54"/>
        <v>0</v>
      </c>
      <c r="BX26" s="169">
        <f t="shared" si="54"/>
        <v>0</v>
      </c>
      <c r="BY26" s="178">
        <f>BY27</f>
        <v>0</v>
      </c>
      <c r="BZ26" s="169">
        <f>BZ27</f>
        <v>0</v>
      </c>
      <c r="CA26" s="169">
        <f>CA27</f>
        <v>0</v>
      </c>
      <c r="CB26" s="169">
        <f t="shared" si="12"/>
        <v>2880600</v>
      </c>
      <c r="CC26" s="275">
        <f t="shared" si="13"/>
        <v>10084489</v>
      </c>
      <c r="CD26" s="114">
        <f>CD27</f>
        <v>10084489</v>
      </c>
      <c r="CE26" s="114">
        <f>CE27</f>
        <v>5431180</v>
      </c>
      <c r="CF26" s="114">
        <f>CF27</f>
        <v>730727</v>
      </c>
      <c r="CG26" s="114">
        <f>CG27</f>
        <v>0</v>
      </c>
      <c r="CH26" s="275">
        <f t="shared" si="14"/>
        <v>464669</v>
      </c>
      <c r="CI26" s="114">
        <f>CI27</f>
        <v>34100</v>
      </c>
      <c r="CJ26" s="114">
        <f>CJ27</f>
        <v>0</v>
      </c>
      <c r="CK26" s="114">
        <f>CK27</f>
        <v>0</v>
      </c>
      <c r="CL26" s="114">
        <f>CL27</f>
        <v>430569</v>
      </c>
      <c r="CM26" s="114">
        <f>CM27</f>
        <v>430569</v>
      </c>
      <c r="CN26" s="67">
        <f t="shared" si="30"/>
        <v>10549158</v>
      </c>
      <c r="CO26" s="178">
        <f t="shared" si="15"/>
        <v>-25104</v>
      </c>
      <c r="CP26" s="178"/>
      <c r="CQ26" s="169">
        <f>CQ27</f>
        <v>-25104</v>
      </c>
      <c r="CR26" s="169">
        <f aca="true" t="shared" si="55" ref="CR26:CY26">CR27</f>
        <v>0</v>
      </c>
      <c r="CS26" s="169">
        <f t="shared" si="55"/>
        <v>25696</v>
      </c>
      <c r="CT26" s="169">
        <f t="shared" si="55"/>
        <v>0</v>
      </c>
      <c r="CU26" s="169">
        <f t="shared" si="16"/>
        <v>213733</v>
      </c>
      <c r="CV26" s="169">
        <f t="shared" si="55"/>
        <v>0</v>
      </c>
      <c r="CW26" s="178">
        <f>CW27</f>
        <v>0</v>
      </c>
      <c r="CX26" s="169">
        <f t="shared" si="55"/>
        <v>0</v>
      </c>
      <c r="CY26" s="169">
        <f t="shared" si="55"/>
        <v>0</v>
      </c>
      <c r="CZ26" s="178">
        <f>CZ27</f>
        <v>0</v>
      </c>
      <c r="DA26" s="169">
        <f>DA27</f>
        <v>213733</v>
      </c>
      <c r="DB26" s="169">
        <f>DB27</f>
        <v>213733</v>
      </c>
      <c r="DC26" s="169">
        <f t="shared" si="18"/>
        <v>188629</v>
      </c>
      <c r="DD26" s="275">
        <f t="shared" si="19"/>
        <v>10059385</v>
      </c>
      <c r="DE26" s="114">
        <f>DE27</f>
        <v>10059385</v>
      </c>
      <c r="DF26" s="114">
        <f>DF27</f>
        <v>5431180</v>
      </c>
      <c r="DG26" s="114">
        <f>DG27</f>
        <v>756423</v>
      </c>
      <c r="DH26" s="114">
        <f>DH27</f>
        <v>0</v>
      </c>
      <c r="DI26" s="275">
        <f t="shared" si="20"/>
        <v>678402</v>
      </c>
      <c r="DJ26" s="114">
        <f>DJ27</f>
        <v>34100</v>
      </c>
      <c r="DK26" s="114">
        <f>DK27</f>
        <v>0</v>
      </c>
      <c r="DL26" s="114">
        <f>DL27</f>
        <v>0</v>
      </c>
      <c r="DM26" s="114">
        <f>DM27</f>
        <v>644302</v>
      </c>
      <c r="DN26" s="114">
        <f>DN27</f>
        <v>644302</v>
      </c>
      <c r="DO26" s="67">
        <f t="shared" si="31"/>
        <v>10737787</v>
      </c>
      <c r="DP26" s="178">
        <f t="shared" si="51"/>
        <v>3179375</v>
      </c>
      <c r="DQ26" s="169">
        <f>DQ27</f>
        <v>2880600</v>
      </c>
      <c r="DR26" s="169">
        <f>DR27</f>
        <v>3179375</v>
      </c>
      <c r="DS26" s="169">
        <f aca="true" t="shared" si="56" ref="DS26:DZ26">DS27</f>
        <v>0</v>
      </c>
      <c r="DT26" s="169">
        <f t="shared" si="56"/>
        <v>0</v>
      </c>
      <c r="DU26" s="169">
        <f t="shared" si="56"/>
        <v>0</v>
      </c>
      <c r="DV26" s="169">
        <f t="shared" si="21"/>
        <v>191218</v>
      </c>
      <c r="DW26" s="169">
        <f t="shared" si="56"/>
        <v>0</v>
      </c>
      <c r="DX26" s="178">
        <f>DX27</f>
        <v>0</v>
      </c>
      <c r="DY26" s="169">
        <f t="shared" si="56"/>
        <v>0</v>
      </c>
      <c r="DZ26" s="169">
        <f t="shared" si="56"/>
        <v>0</v>
      </c>
      <c r="EA26" s="178">
        <f>EA27</f>
        <v>0</v>
      </c>
      <c r="EB26" s="169">
        <f>EB27</f>
        <v>191218</v>
      </c>
      <c r="EC26" s="169">
        <f>EC27</f>
        <v>191218</v>
      </c>
      <c r="ED26" s="169">
        <f t="shared" si="23"/>
        <v>3370593</v>
      </c>
      <c r="EE26" s="275">
        <f t="shared" si="24"/>
        <v>13238760</v>
      </c>
      <c r="EF26" s="114">
        <f>EF27</f>
        <v>13238760</v>
      </c>
      <c r="EG26" s="114">
        <f>EG27</f>
        <v>5431180</v>
      </c>
      <c r="EH26" s="114">
        <f>EH27</f>
        <v>756423</v>
      </c>
      <c r="EI26" s="114">
        <f>EI27</f>
        <v>0</v>
      </c>
      <c r="EJ26" s="275">
        <f t="shared" si="25"/>
        <v>869620</v>
      </c>
      <c r="EK26" s="114">
        <f>EK27</f>
        <v>34100</v>
      </c>
      <c r="EL26" s="114">
        <f>EL27</f>
        <v>0</v>
      </c>
      <c r="EM26" s="114">
        <f>EM27</f>
        <v>0</v>
      </c>
      <c r="EN26" s="114">
        <f>EN27</f>
        <v>835520</v>
      </c>
      <c r="EO26" s="114">
        <f>EO27</f>
        <v>835520</v>
      </c>
      <c r="EP26" s="67">
        <f t="shared" si="32"/>
        <v>14108380</v>
      </c>
    </row>
    <row r="27" spans="1:146" ht="45" customHeight="1">
      <c r="A27" s="68" t="s">
        <v>739</v>
      </c>
      <c r="B27" s="68" t="s">
        <v>36</v>
      </c>
      <c r="C27" s="69" t="s">
        <v>198</v>
      </c>
      <c r="D27" s="76" t="s">
        <v>724</v>
      </c>
      <c r="E27" s="67">
        <f aca="true" t="shared" si="57" ref="E27:E95">F27+I27</f>
        <v>6482205</v>
      </c>
      <c r="F27" s="114">
        <v>6482205</v>
      </c>
      <c r="G27" s="114">
        <v>5431180</v>
      </c>
      <c r="H27" s="114">
        <v>721105</v>
      </c>
      <c r="I27" s="114"/>
      <c r="J27" s="67">
        <f aca="true" t="shared" si="58" ref="J27:J95">K27+N27</f>
        <v>34100</v>
      </c>
      <c r="K27" s="114">
        <v>34100</v>
      </c>
      <c r="L27" s="114"/>
      <c r="M27" s="114"/>
      <c r="N27" s="114"/>
      <c r="O27" s="114"/>
      <c r="P27" s="67">
        <f t="shared" si="48"/>
        <v>6516305</v>
      </c>
      <c r="Q27" s="169">
        <f t="shared" si="1"/>
        <v>141711</v>
      </c>
      <c r="R27" s="170">
        <v>141711</v>
      </c>
      <c r="S27" s="170"/>
      <c r="T27" s="170"/>
      <c r="U27" s="170"/>
      <c r="V27" s="170">
        <f t="shared" si="2"/>
        <v>827322</v>
      </c>
      <c r="W27" s="170">
        <v>178953</v>
      </c>
      <c r="X27" s="170"/>
      <c r="Y27" s="170"/>
      <c r="Z27" s="170">
        <v>648369</v>
      </c>
      <c r="AA27" s="170">
        <v>421569</v>
      </c>
      <c r="AB27" s="169">
        <f t="shared" si="3"/>
        <v>969033</v>
      </c>
      <c r="AC27" s="275">
        <f t="shared" si="28"/>
        <v>6623916</v>
      </c>
      <c r="AD27" s="114">
        <f>R27+F27</f>
        <v>6623916</v>
      </c>
      <c r="AE27" s="114">
        <f>S27+G27</f>
        <v>5431180</v>
      </c>
      <c r="AF27" s="114">
        <f>T27+H27</f>
        <v>721105</v>
      </c>
      <c r="AG27" s="114">
        <f>U27+I27</f>
        <v>0</v>
      </c>
      <c r="AH27" s="275">
        <f t="shared" si="49"/>
        <v>861422</v>
      </c>
      <c r="AI27" s="114">
        <f>W27+K27</f>
        <v>213053</v>
      </c>
      <c r="AJ27" s="114">
        <f>X27+L27</f>
        <v>0</v>
      </c>
      <c r="AK27" s="114">
        <f>Y27+M27</f>
        <v>0</v>
      </c>
      <c r="AL27" s="114">
        <f>Z27+N27</f>
        <v>648369</v>
      </c>
      <c r="AM27" s="114">
        <f>AA27+O27</f>
        <v>421569</v>
      </c>
      <c r="AN27" s="114">
        <f t="shared" si="50"/>
        <v>7485338</v>
      </c>
      <c r="AO27" s="169">
        <f t="shared" si="4"/>
        <v>579973</v>
      </c>
      <c r="AP27" s="170">
        <v>579973</v>
      </c>
      <c r="AQ27" s="170"/>
      <c r="AR27" s="170">
        <v>9622</v>
      </c>
      <c r="AS27" s="170"/>
      <c r="AT27" s="170">
        <f t="shared" si="35"/>
        <v>-396753</v>
      </c>
      <c r="AU27" s="170">
        <v>-178953</v>
      </c>
      <c r="AV27" s="286">
        <v>-178953</v>
      </c>
      <c r="AW27" s="170"/>
      <c r="AX27" s="170"/>
      <c r="AY27" s="286">
        <v>-226800</v>
      </c>
      <c r="AZ27" s="170">
        <v>-217800</v>
      </c>
      <c r="BA27" s="170">
        <v>9000</v>
      </c>
      <c r="BB27" s="169">
        <f t="shared" si="6"/>
        <v>183220</v>
      </c>
      <c r="BC27" s="275">
        <f t="shared" si="7"/>
        <v>7203889</v>
      </c>
      <c r="BD27" s="114">
        <f>AP27+AD27</f>
        <v>7203889</v>
      </c>
      <c r="BE27" s="114">
        <f>AQ27+AE27</f>
        <v>5431180</v>
      </c>
      <c r="BF27" s="114">
        <f>AR27+AF27</f>
        <v>730727</v>
      </c>
      <c r="BG27" s="114">
        <f>AS27+AG27</f>
        <v>0</v>
      </c>
      <c r="BH27" s="275">
        <f t="shared" si="8"/>
        <v>464669</v>
      </c>
      <c r="BI27" s="114">
        <f>AU27+AI27</f>
        <v>34100</v>
      </c>
      <c r="BJ27" s="114">
        <f>AW27+AJ27</f>
        <v>0</v>
      </c>
      <c r="BK27" s="114">
        <f>AX27+AK27</f>
        <v>0</v>
      </c>
      <c r="BL27" s="114">
        <f>AZ27+AL27</f>
        <v>430569</v>
      </c>
      <c r="BM27" s="114">
        <f>BA27+AM27</f>
        <v>430569</v>
      </c>
      <c r="BN27" s="114">
        <f t="shared" si="29"/>
        <v>7668558</v>
      </c>
      <c r="BO27" s="169">
        <f t="shared" si="9"/>
        <v>2880600</v>
      </c>
      <c r="BP27" s="170">
        <v>2880600</v>
      </c>
      <c r="BQ27" s="170"/>
      <c r="BR27" s="170"/>
      <c r="BS27" s="170"/>
      <c r="BT27" s="170">
        <f t="shared" si="10"/>
        <v>0</v>
      </c>
      <c r="BU27" s="170"/>
      <c r="BV27" s="286"/>
      <c r="BW27" s="170"/>
      <c r="BX27" s="170"/>
      <c r="BY27" s="286"/>
      <c r="BZ27" s="170"/>
      <c r="CA27" s="170"/>
      <c r="CB27" s="169">
        <f t="shared" si="12"/>
        <v>2880600</v>
      </c>
      <c r="CC27" s="275">
        <f t="shared" si="13"/>
        <v>10084489</v>
      </c>
      <c r="CD27" s="114">
        <f>BP27+BD27</f>
        <v>10084489</v>
      </c>
      <c r="CE27" s="114">
        <f>BQ27+BE27</f>
        <v>5431180</v>
      </c>
      <c r="CF27" s="114">
        <f>BR27+BF27</f>
        <v>730727</v>
      </c>
      <c r="CG27" s="114">
        <f>BS27+BG27</f>
        <v>0</v>
      </c>
      <c r="CH27" s="275">
        <f t="shared" si="14"/>
        <v>464669</v>
      </c>
      <c r="CI27" s="114">
        <f>BU27+BI27</f>
        <v>34100</v>
      </c>
      <c r="CJ27" s="114">
        <f>BW27+BJ27</f>
        <v>0</v>
      </c>
      <c r="CK27" s="114">
        <f>BX27+BK27</f>
        <v>0</v>
      </c>
      <c r="CL27" s="114">
        <f>BZ27+BL27</f>
        <v>430569</v>
      </c>
      <c r="CM27" s="114">
        <f>CA27+BM27</f>
        <v>430569</v>
      </c>
      <c r="CN27" s="114">
        <f t="shared" si="30"/>
        <v>10549158</v>
      </c>
      <c r="CO27" s="169">
        <f t="shared" si="15"/>
        <v>-25104</v>
      </c>
      <c r="CP27" s="178"/>
      <c r="CQ27" s="170">
        <v>-25104</v>
      </c>
      <c r="CR27" s="170"/>
      <c r="CS27" s="170">
        <v>25696</v>
      </c>
      <c r="CT27" s="170"/>
      <c r="CU27" s="170">
        <f t="shared" si="16"/>
        <v>213733</v>
      </c>
      <c r="CV27" s="170"/>
      <c r="CW27" s="286"/>
      <c r="CX27" s="170"/>
      <c r="CY27" s="170"/>
      <c r="CZ27" s="286"/>
      <c r="DA27" s="170">
        <v>213733</v>
      </c>
      <c r="DB27" s="170">
        <v>213733</v>
      </c>
      <c r="DC27" s="169">
        <f t="shared" si="18"/>
        <v>188629</v>
      </c>
      <c r="DD27" s="275">
        <f t="shared" si="19"/>
        <v>10059385</v>
      </c>
      <c r="DE27" s="114">
        <f>CQ27+CD27</f>
        <v>10059385</v>
      </c>
      <c r="DF27" s="114">
        <f>CR27+CE27</f>
        <v>5431180</v>
      </c>
      <c r="DG27" s="114">
        <f>CS27+CF27</f>
        <v>756423</v>
      </c>
      <c r="DH27" s="114">
        <f>CT27+CG27</f>
        <v>0</v>
      </c>
      <c r="DI27" s="275">
        <f t="shared" si="20"/>
        <v>678402</v>
      </c>
      <c r="DJ27" s="114">
        <f>CV27+CI27</f>
        <v>34100</v>
      </c>
      <c r="DK27" s="114">
        <f>CX27+CJ27</f>
        <v>0</v>
      </c>
      <c r="DL27" s="114">
        <f>CY27+CK27</f>
        <v>0</v>
      </c>
      <c r="DM27" s="114">
        <f>DA27+CL27</f>
        <v>644302</v>
      </c>
      <c r="DN27" s="114">
        <f>DB27+CM27</f>
        <v>644302</v>
      </c>
      <c r="DO27" s="114">
        <f t="shared" si="31"/>
        <v>10737787</v>
      </c>
      <c r="DP27" s="169">
        <f t="shared" si="51"/>
        <v>3179375</v>
      </c>
      <c r="DQ27" s="170">
        <v>2880600</v>
      </c>
      <c r="DR27" s="170">
        <v>3179375</v>
      </c>
      <c r="DS27" s="170"/>
      <c r="DT27" s="170"/>
      <c r="DU27" s="170"/>
      <c r="DV27" s="170">
        <f t="shared" si="21"/>
        <v>191218</v>
      </c>
      <c r="DW27" s="170"/>
      <c r="DX27" s="286"/>
      <c r="DY27" s="170"/>
      <c r="DZ27" s="170"/>
      <c r="EA27" s="286"/>
      <c r="EB27" s="170">
        <v>191218</v>
      </c>
      <c r="EC27" s="170">
        <v>191218</v>
      </c>
      <c r="ED27" s="169">
        <f t="shared" si="23"/>
        <v>3370593</v>
      </c>
      <c r="EE27" s="275">
        <f t="shared" si="24"/>
        <v>13238760</v>
      </c>
      <c r="EF27" s="114">
        <f>DR27+DE27</f>
        <v>13238760</v>
      </c>
      <c r="EG27" s="114">
        <f>DS27+DF27</f>
        <v>5431180</v>
      </c>
      <c r="EH27" s="114">
        <f>DT27+DG27</f>
        <v>756423</v>
      </c>
      <c r="EI27" s="114">
        <f>DU27+DH27</f>
        <v>0</v>
      </c>
      <c r="EJ27" s="275">
        <f t="shared" si="25"/>
        <v>869620</v>
      </c>
      <c r="EK27" s="114">
        <f>DW27+DJ27</f>
        <v>34100</v>
      </c>
      <c r="EL27" s="114">
        <f>DY27+DK27</f>
        <v>0</v>
      </c>
      <c r="EM27" s="114">
        <f>DZ27+DL27</f>
        <v>0</v>
      </c>
      <c r="EN27" s="114">
        <f>EB27+DM27</f>
        <v>835520</v>
      </c>
      <c r="EO27" s="114">
        <f>EC27+DN27</f>
        <v>835520</v>
      </c>
      <c r="EP27" s="114">
        <f t="shared" si="32"/>
        <v>14108380</v>
      </c>
    </row>
    <row r="28" spans="1:146" s="165" customFormat="1" ht="25.5" customHeight="1">
      <c r="A28" s="72" t="s">
        <v>258</v>
      </c>
      <c r="B28" s="64">
        <v>2140</v>
      </c>
      <c r="C28" s="119"/>
      <c r="D28" s="77" t="s">
        <v>263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169">
        <f t="shared" si="1"/>
        <v>0</v>
      </c>
      <c r="R28" s="169">
        <f>SUM(R29:R30)</f>
        <v>0</v>
      </c>
      <c r="S28" s="169">
        <f aca="true" t="shared" si="59" ref="S28:AA28">SUM(S29:S30)</f>
        <v>0</v>
      </c>
      <c r="T28" s="169">
        <f t="shared" si="59"/>
        <v>0</v>
      </c>
      <c r="U28" s="169">
        <f t="shared" si="59"/>
        <v>0</v>
      </c>
      <c r="V28" s="169">
        <f t="shared" si="2"/>
        <v>0</v>
      </c>
      <c r="W28" s="169">
        <f t="shared" si="59"/>
        <v>0</v>
      </c>
      <c r="X28" s="169">
        <f t="shared" si="59"/>
        <v>0</v>
      </c>
      <c r="Y28" s="169">
        <f t="shared" si="59"/>
        <v>0</v>
      </c>
      <c r="Z28" s="169">
        <f t="shared" si="59"/>
        <v>0</v>
      </c>
      <c r="AA28" s="169">
        <f t="shared" si="59"/>
        <v>0</v>
      </c>
      <c r="AB28" s="169">
        <f t="shared" si="3"/>
        <v>0</v>
      </c>
      <c r="AC28" s="275">
        <f>AC29+AC30</f>
        <v>1516044</v>
      </c>
      <c r="AD28" s="67">
        <f aca="true" t="shared" si="60" ref="AD28:AN28">AD29+AD30</f>
        <v>1516044</v>
      </c>
      <c r="AE28" s="67">
        <f t="shared" si="60"/>
        <v>0</v>
      </c>
      <c r="AF28" s="67">
        <f t="shared" si="60"/>
        <v>0</v>
      </c>
      <c r="AG28" s="67">
        <f t="shared" si="60"/>
        <v>0</v>
      </c>
      <c r="AH28" s="275">
        <f t="shared" si="60"/>
        <v>0</v>
      </c>
      <c r="AI28" s="67">
        <f t="shared" si="60"/>
        <v>0</v>
      </c>
      <c r="AJ28" s="67">
        <f t="shared" si="60"/>
        <v>0</v>
      </c>
      <c r="AK28" s="67">
        <f t="shared" si="60"/>
        <v>0</v>
      </c>
      <c r="AL28" s="67">
        <f t="shared" si="60"/>
        <v>0</v>
      </c>
      <c r="AM28" s="67">
        <f t="shared" si="60"/>
        <v>0</v>
      </c>
      <c r="AN28" s="67">
        <f t="shared" si="60"/>
        <v>1516044</v>
      </c>
      <c r="AO28" s="169">
        <f t="shared" si="4"/>
        <v>0</v>
      </c>
      <c r="AP28" s="169">
        <f>SUM(AP29:AP30)</f>
        <v>0</v>
      </c>
      <c r="AQ28" s="169">
        <f>SUM(AQ29:AQ30)</f>
        <v>0</v>
      </c>
      <c r="AR28" s="169">
        <f>SUM(AR29:AR30)</f>
        <v>0</v>
      </c>
      <c r="AS28" s="169">
        <f>SUM(AS29:AS30)</f>
        <v>0</v>
      </c>
      <c r="AT28" s="169">
        <f t="shared" si="35"/>
        <v>0</v>
      </c>
      <c r="AU28" s="169">
        <f aca="true" t="shared" si="61" ref="AU28:BA28">SUM(AU29:AU30)</f>
        <v>0</v>
      </c>
      <c r="AV28" s="178"/>
      <c r="AW28" s="169">
        <f t="shared" si="61"/>
        <v>0</v>
      </c>
      <c r="AX28" s="169">
        <f t="shared" si="61"/>
        <v>0</v>
      </c>
      <c r="AY28" s="169"/>
      <c r="AZ28" s="169">
        <f t="shared" si="61"/>
        <v>0</v>
      </c>
      <c r="BA28" s="169">
        <f t="shared" si="61"/>
        <v>0</v>
      </c>
      <c r="BB28" s="169">
        <f t="shared" si="6"/>
        <v>0</v>
      </c>
      <c r="BC28" s="275">
        <f>BC29+BC30</f>
        <v>1516044</v>
      </c>
      <c r="BD28" s="67">
        <f aca="true" t="shared" si="62" ref="BD28:BN28">BD29+BD30</f>
        <v>1516044</v>
      </c>
      <c r="BE28" s="67">
        <f t="shared" si="62"/>
        <v>0</v>
      </c>
      <c r="BF28" s="67">
        <f t="shared" si="62"/>
        <v>0</v>
      </c>
      <c r="BG28" s="67">
        <f t="shared" si="62"/>
        <v>0</v>
      </c>
      <c r="BH28" s="275">
        <f t="shared" si="62"/>
        <v>0</v>
      </c>
      <c r="BI28" s="67">
        <f t="shared" si="62"/>
        <v>0</v>
      </c>
      <c r="BJ28" s="67">
        <f t="shared" si="62"/>
        <v>0</v>
      </c>
      <c r="BK28" s="67">
        <f t="shared" si="62"/>
        <v>0</v>
      </c>
      <c r="BL28" s="67">
        <f t="shared" si="62"/>
        <v>0</v>
      </c>
      <c r="BM28" s="67">
        <f t="shared" si="62"/>
        <v>0</v>
      </c>
      <c r="BN28" s="67">
        <f t="shared" si="62"/>
        <v>1516044</v>
      </c>
      <c r="BO28" s="169">
        <f t="shared" si="9"/>
        <v>402723.73</v>
      </c>
      <c r="BP28" s="169">
        <f>SUM(BP29:BP30)</f>
        <v>402723.73</v>
      </c>
      <c r="BQ28" s="169">
        <f>SUM(BQ29:BQ30)</f>
        <v>0</v>
      </c>
      <c r="BR28" s="169">
        <f>SUM(BR29:BR30)</f>
        <v>0</v>
      </c>
      <c r="BS28" s="169">
        <f>SUM(BS29:BS30)</f>
        <v>0</v>
      </c>
      <c r="BT28" s="169">
        <f t="shared" si="10"/>
        <v>0</v>
      </c>
      <c r="BU28" s="169">
        <f>SUM(BU29:BU30)</f>
        <v>0</v>
      </c>
      <c r="BV28" s="178"/>
      <c r="BW28" s="169">
        <f>SUM(BW29:BW30)</f>
        <v>0</v>
      </c>
      <c r="BX28" s="169">
        <f>SUM(BX29:BX30)</f>
        <v>0</v>
      </c>
      <c r="BY28" s="169"/>
      <c r="BZ28" s="169">
        <f>SUM(BZ29:BZ30)</f>
        <v>0</v>
      </c>
      <c r="CA28" s="169">
        <f>SUM(CA29:CA30)</f>
        <v>0</v>
      </c>
      <c r="CB28" s="169">
        <f t="shared" si="12"/>
        <v>402723.73</v>
      </c>
      <c r="CC28" s="275">
        <f>CC29+CC30</f>
        <v>1918767.73</v>
      </c>
      <c r="CD28" s="67">
        <f aca="true" t="shared" si="63" ref="CD28:CN28">CD29+CD30</f>
        <v>1918767.73</v>
      </c>
      <c r="CE28" s="67">
        <f t="shared" si="63"/>
        <v>0</v>
      </c>
      <c r="CF28" s="67">
        <f t="shared" si="63"/>
        <v>0</v>
      </c>
      <c r="CG28" s="67">
        <f t="shared" si="63"/>
        <v>0</v>
      </c>
      <c r="CH28" s="275">
        <f t="shared" si="63"/>
        <v>0</v>
      </c>
      <c r="CI28" s="67">
        <f t="shared" si="63"/>
        <v>0</v>
      </c>
      <c r="CJ28" s="67">
        <f t="shared" si="63"/>
        <v>0</v>
      </c>
      <c r="CK28" s="67">
        <f t="shared" si="63"/>
        <v>0</v>
      </c>
      <c r="CL28" s="67">
        <f t="shared" si="63"/>
        <v>0</v>
      </c>
      <c r="CM28" s="67">
        <f t="shared" si="63"/>
        <v>0</v>
      </c>
      <c r="CN28" s="67">
        <f t="shared" si="63"/>
        <v>1918767.73</v>
      </c>
      <c r="CO28" s="169">
        <f t="shared" si="15"/>
        <v>0</v>
      </c>
      <c r="CP28" s="178"/>
      <c r="CQ28" s="169">
        <f>SUM(CQ29:CQ30)</f>
        <v>0</v>
      </c>
      <c r="CR28" s="169">
        <f>SUM(CR29:CR30)</f>
        <v>0</v>
      </c>
      <c r="CS28" s="169">
        <f>SUM(CS29:CS30)</f>
        <v>0</v>
      </c>
      <c r="CT28" s="169">
        <f>SUM(CT29:CT30)</f>
        <v>0</v>
      </c>
      <c r="CU28" s="169">
        <f t="shared" si="16"/>
        <v>0</v>
      </c>
      <c r="CV28" s="169">
        <f>SUM(CV29:CV30)</f>
        <v>0</v>
      </c>
      <c r="CW28" s="178"/>
      <c r="CX28" s="169">
        <f>SUM(CX29:CX30)</f>
        <v>0</v>
      </c>
      <c r="CY28" s="169">
        <f>SUM(CY29:CY30)</f>
        <v>0</v>
      </c>
      <c r="CZ28" s="169"/>
      <c r="DA28" s="169">
        <f>SUM(DA29:DA30)</f>
        <v>0</v>
      </c>
      <c r="DB28" s="169">
        <f>SUM(DB29:DB30)</f>
        <v>0</v>
      </c>
      <c r="DC28" s="169">
        <f t="shared" si="18"/>
        <v>0</v>
      </c>
      <c r="DD28" s="275">
        <f>DD29+DD30</f>
        <v>1918767.73</v>
      </c>
      <c r="DE28" s="67">
        <f aca="true" t="shared" si="64" ref="DE28:DO28">DE29+DE30</f>
        <v>1918767.73</v>
      </c>
      <c r="DF28" s="67">
        <f t="shared" si="64"/>
        <v>0</v>
      </c>
      <c r="DG28" s="67">
        <f t="shared" si="64"/>
        <v>0</v>
      </c>
      <c r="DH28" s="67">
        <f t="shared" si="64"/>
        <v>0</v>
      </c>
      <c r="DI28" s="275">
        <f t="shared" si="64"/>
        <v>0</v>
      </c>
      <c r="DJ28" s="67">
        <f t="shared" si="64"/>
        <v>0</v>
      </c>
      <c r="DK28" s="67">
        <f t="shared" si="64"/>
        <v>0</v>
      </c>
      <c r="DL28" s="67">
        <f t="shared" si="64"/>
        <v>0</v>
      </c>
      <c r="DM28" s="67">
        <f t="shared" si="64"/>
        <v>0</v>
      </c>
      <c r="DN28" s="67">
        <f t="shared" si="64"/>
        <v>0</v>
      </c>
      <c r="DO28" s="67">
        <f t="shared" si="64"/>
        <v>1918767.73</v>
      </c>
      <c r="DP28" s="169">
        <f t="shared" si="51"/>
        <v>0</v>
      </c>
      <c r="DQ28" s="178"/>
      <c r="DR28" s="169">
        <f>SUM(DR29:DR30)</f>
        <v>0</v>
      </c>
      <c r="DS28" s="169">
        <f>SUM(DS29:DS30)</f>
        <v>0</v>
      </c>
      <c r="DT28" s="169">
        <f>SUM(DT29:DT30)</f>
        <v>0</v>
      </c>
      <c r="DU28" s="169">
        <f>SUM(DU29:DU30)</f>
        <v>0</v>
      </c>
      <c r="DV28" s="169">
        <f t="shared" si="21"/>
        <v>0</v>
      </c>
      <c r="DW28" s="169">
        <f>SUM(DW29:DW30)</f>
        <v>0</v>
      </c>
      <c r="DX28" s="178"/>
      <c r="DY28" s="169">
        <f>SUM(DY29:DY30)</f>
        <v>0</v>
      </c>
      <c r="DZ28" s="169">
        <f>SUM(DZ29:DZ30)</f>
        <v>0</v>
      </c>
      <c r="EA28" s="169"/>
      <c r="EB28" s="169">
        <f>SUM(EB29:EB30)</f>
        <v>0</v>
      </c>
      <c r="EC28" s="169">
        <f>SUM(EC29:EC30)</f>
        <v>0</v>
      </c>
      <c r="ED28" s="169">
        <f t="shared" si="23"/>
        <v>0</v>
      </c>
      <c r="EE28" s="275">
        <f>EE29+EE30</f>
        <v>1918767.73</v>
      </c>
      <c r="EF28" s="67">
        <f aca="true" t="shared" si="65" ref="EF28:EP28">EF29+EF30</f>
        <v>1918767.73</v>
      </c>
      <c r="EG28" s="67">
        <f t="shared" si="65"/>
        <v>0</v>
      </c>
      <c r="EH28" s="67">
        <f t="shared" si="65"/>
        <v>0</v>
      </c>
      <c r="EI28" s="67">
        <f t="shared" si="65"/>
        <v>0</v>
      </c>
      <c r="EJ28" s="275">
        <f t="shared" si="65"/>
        <v>0</v>
      </c>
      <c r="EK28" s="67">
        <f t="shared" si="65"/>
        <v>0</v>
      </c>
      <c r="EL28" s="67">
        <f t="shared" si="65"/>
        <v>0</v>
      </c>
      <c r="EM28" s="67">
        <f t="shared" si="65"/>
        <v>0</v>
      </c>
      <c r="EN28" s="67">
        <f t="shared" si="65"/>
        <v>0</v>
      </c>
      <c r="EO28" s="67">
        <f t="shared" si="65"/>
        <v>0</v>
      </c>
      <c r="EP28" s="67">
        <f t="shared" si="65"/>
        <v>1918767.73</v>
      </c>
    </row>
    <row r="29" spans="1:146" ht="31.5" customHeight="1">
      <c r="A29" s="68" t="s">
        <v>740</v>
      </c>
      <c r="B29" s="68" t="s">
        <v>37</v>
      </c>
      <c r="C29" s="71" t="s">
        <v>726</v>
      </c>
      <c r="D29" s="76" t="s">
        <v>725</v>
      </c>
      <c r="E29" s="67">
        <f t="shared" si="57"/>
        <v>723044</v>
      </c>
      <c r="F29" s="114">
        <v>723044</v>
      </c>
      <c r="G29" s="114"/>
      <c r="H29" s="114"/>
      <c r="I29" s="114"/>
      <c r="J29" s="67">
        <f t="shared" si="58"/>
        <v>0</v>
      </c>
      <c r="K29" s="114"/>
      <c r="L29" s="114"/>
      <c r="M29" s="114"/>
      <c r="N29" s="114"/>
      <c r="O29" s="114"/>
      <c r="P29" s="67">
        <f t="shared" si="48"/>
        <v>723044</v>
      </c>
      <c r="Q29" s="169">
        <f t="shared" si="1"/>
        <v>0</v>
      </c>
      <c r="R29" s="170"/>
      <c r="S29" s="170"/>
      <c r="T29" s="170"/>
      <c r="U29" s="170"/>
      <c r="V29" s="169">
        <f t="shared" si="2"/>
        <v>0</v>
      </c>
      <c r="W29" s="170"/>
      <c r="X29" s="170"/>
      <c r="Y29" s="170"/>
      <c r="Z29" s="170"/>
      <c r="AA29" s="170"/>
      <c r="AB29" s="169">
        <f t="shared" si="3"/>
        <v>0</v>
      </c>
      <c r="AC29" s="275">
        <f t="shared" si="28"/>
        <v>723044</v>
      </c>
      <c r="AD29" s="114">
        <f aca="true" t="shared" si="66" ref="AD29:AG30">R29+F29</f>
        <v>723044</v>
      </c>
      <c r="AE29" s="114">
        <f t="shared" si="66"/>
        <v>0</v>
      </c>
      <c r="AF29" s="114">
        <f t="shared" si="66"/>
        <v>0</v>
      </c>
      <c r="AG29" s="114">
        <f t="shared" si="66"/>
        <v>0</v>
      </c>
      <c r="AH29" s="275">
        <f t="shared" si="49"/>
        <v>0</v>
      </c>
      <c r="AI29" s="114">
        <f aca="true" t="shared" si="67" ref="AI29:AM30">W29+K29</f>
        <v>0</v>
      </c>
      <c r="AJ29" s="114">
        <f t="shared" si="67"/>
        <v>0</v>
      </c>
      <c r="AK29" s="114">
        <f t="shared" si="67"/>
        <v>0</v>
      </c>
      <c r="AL29" s="114">
        <f t="shared" si="67"/>
        <v>0</v>
      </c>
      <c r="AM29" s="114">
        <f t="shared" si="67"/>
        <v>0</v>
      </c>
      <c r="AN29" s="114">
        <f t="shared" si="50"/>
        <v>723044</v>
      </c>
      <c r="AO29" s="169">
        <f t="shared" si="4"/>
        <v>0</v>
      </c>
      <c r="AP29" s="170"/>
      <c r="AQ29" s="170"/>
      <c r="AR29" s="170"/>
      <c r="AS29" s="170"/>
      <c r="AT29" s="169">
        <f t="shared" si="35"/>
        <v>0</v>
      </c>
      <c r="AU29" s="170"/>
      <c r="AV29" s="286"/>
      <c r="AW29" s="170"/>
      <c r="AX29" s="170"/>
      <c r="AY29" s="170"/>
      <c r="AZ29" s="170"/>
      <c r="BA29" s="170"/>
      <c r="BB29" s="169">
        <f t="shared" si="6"/>
        <v>0</v>
      </c>
      <c r="BC29" s="275">
        <f aca="true" t="shared" si="68" ref="BC29:BC37">BD29+BG29</f>
        <v>723044</v>
      </c>
      <c r="BD29" s="114">
        <f aca="true" t="shared" si="69" ref="BD29:BG30">AP29+AD29</f>
        <v>723044</v>
      </c>
      <c r="BE29" s="114">
        <f t="shared" si="69"/>
        <v>0</v>
      </c>
      <c r="BF29" s="114">
        <f t="shared" si="69"/>
        <v>0</v>
      </c>
      <c r="BG29" s="114">
        <f t="shared" si="69"/>
        <v>0</v>
      </c>
      <c r="BH29" s="275">
        <f aca="true" t="shared" si="70" ref="BH29:BH34">BI29+BL29</f>
        <v>0</v>
      </c>
      <c r="BI29" s="114">
        <f>AU29+AI29</f>
        <v>0</v>
      </c>
      <c r="BJ29" s="114">
        <f>AW29+AJ29</f>
        <v>0</v>
      </c>
      <c r="BK29" s="114">
        <f>AX29+AK29</f>
        <v>0</v>
      </c>
      <c r="BL29" s="114">
        <f>AZ29+AL29</f>
        <v>0</v>
      </c>
      <c r="BM29" s="114">
        <f>BA29+AM29</f>
        <v>0</v>
      </c>
      <c r="BN29" s="114">
        <f aca="true" t="shared" si="71" ref="BN29:BN37">BC29+BH29</f>
        <v>723044</v>
      </c>
      <c r="BO29" s="169">
        <f t="shared" si="9"/>
        <v>402723.73</v>
      </c>
      <c r="BP29" s="286">
        <v>402723.73</v>
      </c>
      <c r="BQ29" s="170"/>
      <c r="BR29" s="170"/>
      <c r="BS29" s="170"/>
      <c r="BT29" s="169">
        <f t="shared" si="10"/>
        <v>0</v>
      </c>
      <c r="BU29" s="170"/>
      <c r="BV29" s="286"/>
      <c r="BW29" s="170"/>
      <c r="BX29" s="170"/>
      <c r="BY29" s="170"/>
      <c r="BZ29" s="170"/>
      <c r="CA29" s="170"/>
      <c r="CB29" s="169">
        <f t="shared" si="12"/>
        <v>402723.73</v>
      </c>
      <c r="CC29" s="275">
        <f aca="true" t="shared" si="72" ref="CC29:CC37">CD29+CG29</f>
        <v>1125767.73</v>
      </c>
      <c r="CD29" s="114">
        <f aca="true" t="shared" si="73" ref="CD29:CG30">BP29+BD29</f>
        <v>1125767.73</v>
      </c>
      <c r="CE29" s="114">
        <f t="shared" si="73"/>
        <v>0</v>
      </c>
      <c r="CF29" s="114">
        <f t="shared" si="73"/>
        <v>0</v>
      </c>
      <c r="CG29" s="114">
        <f t="shared" si="73"/>
        <v>0</v>
      </c>
      <c r="CH29" s="275">
        <f aca="true" t="shared" si="74" ref="CH29:CH34">CI29+CL29</f>
        <v>0</v>
      </c>
      <c r="CI29" s="114">
        <f>BU29+BI29</f>
        <v>0</v>
      </c>
      <c r="CJ29" s="114">
        <f>BW29+BJ29</f>
        <v>0</v>
      </c>
      <c r="CK29" s="114">
        <f>BX29+BK29</f>
        <v>0</v>
      </c>
      <c r="CL29" s="114">
        <f>BZ29+BL29</f>
        <v>0</v>
      </c>
      <c r="CM29" s="114">
        <f>CA29+BM29</f>
        <v>0</v>
      </c>
      <c r="CN29" s="114">
        <f aca="true" t="shared" si="75" ref="CN29:CN37">CC29+CH29</f>
        <v>1125767.73</v>
      </c>
      <c r="CO29" s="169">
        <f t="shared" si="15"/>
        <v>0</v>
      </c>
      <c r="CP29" s="178"/>
      <c r="CQ29" s="286"/>
      <c r="CR29" s="170"/>
      <c r="CS29" s="170"/>
      <c r="CT29" s="170"/>
      <c r="CU29" s="169">
        <f t="shared" si="16"/>
        <v>0</v>
      </c>
      <c r="CV29" s="170"/>
      <c r="CW29" s="286"/>
      <c r="CX29" s="170"/>
      <c r="CY29" s="170"/>
      <c r="CZ29" s="170"/>
      <c r="DA29" s="170"/>
      <c r="DB29" s="170"/>
      <c r="DC29" s="169">
        <f t="shared" si="18"/>
        <v>0</v>
      </c>
      <c r="DD29" s="275">
        <f aca="true" t="shared" si="76" ref="DD29:DD37">DE29+DH29</f>
        <v>1125767.73</v>
      </c>
      <c r="DE29" s="114">
        <f aca="true" t="shared" si="77" ref="DE29:DH30">CQ29+CD29</f>
        <v>1125767.73</v>
      </c>
      <c r="DF29" s="114">
        <f t="shared" si="77"/>
        <v>0</v>
      </c>
      <c r="DG29" s="114">
        <f t="shared" si="77"/>
        <v>0</v>
      </c>
      <c r="DH29" s="114">
        <f t="shared" si="77"/>
        <v>0</v>
      </c>
      <c r="DI29" s="275">
        <f aca="true" t="shared" si="78" ref="DI29:DI34">DJ29+DM29</f>
        <v>0</v>
      </c>
      <c r="DJ29" s="114">
        <f>CV29+CI29</f>
        <v>0</v>
      </c>
      <c r="DK29" s="114">
        <f>CX29+CJ29</f>
        <v>0</v>
      </c>
      <c r="DL29" s="114">
        <f>CY29+CK29</f>
        <v>0</v>
      </c>
      <c r="DM29" s="114">
        <f>DA29+CL29</f>
        <v>0</v>
      </c>
      <c r="DN29" s="114">
        <f>DB29+CM29</f>
        <v>0</v>
      </c>
      <c r="DO29" s="114">
        <f aca="true" t="shared" si="79" ref="DO29:DO38">DD29+DI29</f>
        <v>1125767.73</v>
      </c>
      <c r="DP29" s="169">
        <f t="shared" si="51"/>
        <v>0</v>
      </c>
      <c r="DQ29" s="178"/>
      <c r="DR29" s="286"/>
      <c r="DS29" s="170"/>
      <c r="DT29" s="170"/>
      <c r="DU29" s="170"/>
      <c r="DV29" s="169">
        <f t="shared" si="21"/>
        <v>0</v>
      </c>
      <c r="DW29" s="170"/>
      <c r="DX29" s="286"/>
      <c r="DY29" s="170"/>
      <c r="DZ29" s="170"/>
      <c r="EA29" s="170"/>
      <c r="EB29" s="170"/>
      <c r="EC29" s="170"/>
      <c r="ED29" s="169">
        <f t="shared" si="23"/>
        <v>0</v>
      </c>
      <c r="EE29" s="275">
        <f aca="true" t="shared" si="80" ref="EE29:EE37">EF29+EI29</f>
        <v>1125767.73</v>
      </c>
      <c r="EF29" s="114">
        <f aca="true" t="shared" si="81" ref="EF29:EI30">DR29+DE29</f>
        <v>1125767.73</v>
      </c>
      <c r="EG29" s="114">
        <f t="shared" si="81"/>
        <v>0</v>
      </c>
      <c r="EH29" s="114">
        <f t="shared" si="81"/>
        <v>0</v>
      </c>
      <c r="EI29" s="114">
        <f t="shared" si="81"/>
        <v>0</v>
      </c>
      <c r="EJ29" s="275">
        <f aca="true" t="shared" si="82" ref="EJ29:EJ34">EK29+EN29</f>
        <v>0</v>
      </c>
      <c r="EK29" s="114">
        <f>DW29+DJ29</f>
        <v>0</v>
      </c>
      <c r="EL29" s="114">
        <f>DY29+DK29</f>
        <v>0</v>
      </c>
      <c r="EM29" s="114">
        <f>DZ29+DL29</f>
        <v>0</v>
      </c>
      <c r="EN29" s="114">
        <f>EB29+DM29</f>
        <v>0</v>
      </c>
      <c r="EO29" s="114">
        <f>EC29+DN29</f>
        <v>0</v>
      </c>
      <c r="EP29" s="114">
        <f aca="true" t="shared" si="83" ref="EP29:EP35">EE29+EJ29</f>
        <v>1125767.73</v>
      </c>
    </row>
    <row r="30" spans="1:146" ht="40.5" customHeight="1">
      <c r="A30" s="68" t="s">
        <v>201</v>
      </c>
      <c r="B30" s="68" t="s">
        <v>200</v>
      </c>
      <c r="C30" s="71" t="s">
        <v>726</v>
      </c>
      <c r="D30" s="76" t="s">
        <v>199</v>
      </c>
      <c r="E30" s="67">
        <f t="shared" si="57"/>
        <v>793000</v>
      </c>
      <c r="F30" s="114">
        <v>793000</v>
      </c>
      <c r="G30" s="114"/>
      <c r="H30" s="114"/>
      <c r="I30" s="114"/>
      <c r="J30" s="67">
        <f t="shared" si="58"/>
        <v>0</v>
      </c>
      <c r="K30" s="114"/>
      <c r="L30" s="114"/>
      <c r="M30" s="114"/>
      <c r="N30" s="114"/>
      <c r="O30" s="114"/>
      <c r="P30" s="67">
        <f t="shared" si="48"/>
        <v>793000</v>
      </c>
      <c r="Q30" s="169">
        <f t="shared" si="1"/>
        <v>0</v>
      </c>
      <c r="R30" s="170"/>
      <c r="S30" s="170"/>
      <c r="T30" s="170"/>
      <c r="U30" s="170"/>
      <c r="V30" s="169">
        <f t="shared" si="2"/>
        <v>0</v>
      </c>
      <c r="W30" s="170"/>
      <c r="X30" s="170"/>
      <c r="Y30" s="170"/>
      <c r="Z30" s="170"/>
      <c r="AA30" s="170"/>
      <c r="AB30" s="169">
        <f t="shared" si="3"/>
        <v>0</v>
      </c>
      <c r="AC30" s="275">
        <f t="shared" si="28"/>
        <v>793000</v>
      </c>
      <c r="AD30" s="114">
        <f t="shared" si="66"/>
        <v>793000</v>
      </c>
      <c r="AE30" s="114">
        <f t="shared" si="66"/>
        <v>0</v>
      </c>
      <c r="AF30" s="114">
        <f t="shared" si="66"/>
        <v>0</v>
      </c>
      <c r="AG30" s="114">
        <f t="shared" si="66"/>
        <v>0</v>
      </c>
      <c r="AH30" s="275">
        <f t="shared" si="49"/>
        <v>0</v>
      </c>
      <c r="AI30" s="114">
        <f t="shared" si="67"/>
        <v>0</v>
      </c>
      <c r="AJ30" s="114">
        <f t="shared" si="67"/>
        <v>0</v>
      </c>
      <c r="AK30" s="114">
        <f t="shared" si="67"/>
        <v>0</v>
      </c>
      <c r="AL30" s="114">
        <f t="shared" si="67"/>
        <v>0</v>
      </c>
      <c r="AM30" s="114">
        <f t="shared" si="67"/>
        <v>0</v>
      </c>
      <c r="AN30" s="114">
        <f t="shared" si="50"/>
        <v>793000</v>
      </c>
      <c r="AO30" s="169">
        <f t="shared" si="4"/>
        <v>0</v>
      </c>
      <c r="AP30" s="170"/>
      <c r="AQ30" s="170"/>
      <c r="AR30" s="170"/>
      <c r="AS30" s="170"/>
      <c r="AT30" s="169">
        <f t="shared" si="35"/>
        <v>0</v>
      </c>
      <c r="AU30" s="170"/>
      <c r="AV30" s="286"/>
      <c r="AW30" s="170"/>
      <c r="AX30" s="170"/>
      <c r="AY30" s="170"/>
      <c r="AZ30" s="170"/>
      <c r="BA30" s="170"/>
      <c r="BB30" s="169">
        <f t="shared" si="6"/>
        <v>0</v>
      </c>
      <c r="BC30" s="275">
        <f t="shared" si="68"/>
        <v>793000</v>
      </c>
      <c r="BD30" s="114">
        <f t="shared" si="69"/>
        <v>793000</v>
      </c>
      <c r="BE30" s="114">
        <f t="shared" si="69"/>
        <v>0</v>
      </c>
      <c r="BF30" s="114">
        <f t="shared" si="69"/>
        <v>0</v>
      </c>
      <c r="BG30" s="114">
        <f t="shared" si="69"/>
        <v>0</v>
      </c>
      <c r="BH30" s="275">
        <f t="shared" si="70"/>
        <v>0</v>
      </c>
      <c r="BI30" s="114">
        <f>AU30+AI30</f>
        <v>0</v>
      </c>
      <c r="BJ30" s="114">
        <f>AW30+AJ30</f>
        <v>0</v>
      </c>
      <c r="BK30" s="114">
        <f>AX30+AK30</f>
        <v>0</v>
      </c>
      <c r="BL30" s="114">
        <f>AZ30+AL30</f>
        <v>0</v>
      </c>
      <c r="BM30" s="114">
        <f>BA30+AM30</f>
        <v>0</v>
      </c>
      <c r="BN30" s="114">
        <f t="shared" si="71"/>
        <v>793000</v>
      </c>
      <c r="BO30" s="169">
        <f t="shared" si="9"/>
        <v>0</v>
      </c>
      <c r="BP30" s="170"/>
      <c r="BQ30" s="170"/>
      <c r="BR30" s="170"/>
      <c r="BS30" s="170"/>
      <c r="BT30" s="169">
        <f t="shared" si="10"/>
        <v>0</v>
      </c>
      <c r="BU30" s="170"/>
      <c r="BV30" s="286"/>
      <c r="BW30" s="170"/>
      <c r="BX30" s="170"/>
      <c r="BY30" s="170"/>
      <c r="BZ30" s="170"/>
      <c r="CA30" s="170"/>
      <c r="CB30" s="169">
        <f t="shared" si="12"/>
        <v>0</v>
      </c>
      <c r="CC30" s="275">
        <f t="shared" si="72"/>
        <v>793000</v>
      </c>
      <c r="CD30" s="114">
        <f t="shared" si="73"/>
        <v>793000</v>
      </c>
      <c r="CE30" s="114">
        <f t="shared" si="73"/>
        <v>0</v>
      </c>
      <c r="CF30" s="114">
        <f t="shared" si="73"/>
        <v>0</v>
      </c>
      <c r="CG30" s="114">
        <f t="shared" si="73"/>
        <v>0</v>
      </c>
      <c r="CH30" s="275">
        <f t="shared" si="74"/>
        <v>0</v>
      </c>
      <c r="CI30" s="114">
        <f>BU30+BI30</f>
        <v>0</v>
      </c>
      <c r="CJ30" s="114">
        <f>BW30+BJ30</f>
        <v>0</v>
      </c>
      <c r="CK30" s="114">
        <f>BX30+BK30</f>
        <v>0</v>
      </c>
      <c r="CL30" s="114">
        <f>BZ30+BL30</f>
        <v>0</v>
      </c>
      <c r="CM30" s="114">
        <f>CA30+BM30</f>
        <v>0</v>
      </c>
      <c r="CN30" s="114">
        <f t="shared" si="75"/>
        <v>793000</v>
      </c>
      <c r="CO30" s="169">
        <f t="shared" si="15"/>
        <v>0</v>
      </c>
      <c r="CP30" s="178"/>
      <c r="CQ30" s="170"/>
      <c r="CR30" s="170"/>
      <c r="CS30" s="170"/>
      <c r="CT30" s="170"/>
      <c r="CU30" s="169">
        <f t="shared" si="16"/>
        <v>0</v>
      </c>
      <c r="CV30" s="170"/>
      <c r="CW30" s="286"/>
      <c r="CX30" s="170"/>
      <c r="CY30" s="170"/>
      <c r="CZ30" s="170"/>
      <c r="DA30" s="170"/>
      <c r="DB30" s="170"/>
      <c r="DC30" s="169">
        <f t="shared" si="18"/>
        <v>0</v>
      </c>
      <c r="DD30" s="275">
        <f t="shared" si="76"/>
        <v>793000</v>
      </c>
      <c r="DE30" s="114">
        <f t="shared" si="77"/>
        <v>793000</v>
      </c>
      <c r="DF30" s="114">
        <f t="shared" si="77"/>
        <v>0</v>
      </c>
      <c r="DG30" s="114">
        <f t="shared" si="77"/>
        <v>0</v>
      </c>
      <c r="DH30" s="114">
        <f t="shared" si="77"/>
        <v>0</v>
      </c>
      <c r="DI30" s="275">
        <f t="shared" si="78"/>
        <v>0</v>
      </c>
      <c r="DJ30" s="114">
        <f>CV30+CI30</f>
        <v>0</v>
      </c>
      <c r="DK30" s="114">
        <f>CX30+CJ30</f>
        <v>0</v>
      </c>
      <c r="DL30" s="114">
        <f>CY30+CK30</f>
        <v>0</v>
      </c>
      <c r="DM30" s="114">
        <f>DA30+CL30</f>
        <v>0</v>
      </c>
      <c r="DN30" s="114">
        <f>DB30+CM30</f>
        <v>0</v>
      </c>
      <c r="DO30" s="114">
        <f t="shared" si="79"/>
        <v>793000</v>
      </c>
      <c r="DP30" s="169">
        <f t="shared" si="51"/>
        <v>0</v>
      </c>
      <c r="DQ30" s="178"/>
      <c r="DR30" s="170"/>
      <c r="DS30" s="170"/>
      <c r="DT30" s="170"/>
      <c r="DU30" s="170"/>
      <c r="DV30" s="169">
        <f t="shared" si="21"/>
        <v>0</v>
      </c>
      <c r="DW30" s="170"/>
      <c r="DX30" s="286"/>
      <c r="DY30" s="170"/>
      <c r="DZ30" s="170"/>
      <c r="EA30" s="170"/>
      <c r="EB30" s="170"/>
      <c r="EC30" s="170"/>
      <c r="ED30" s="169">
        <f t="shared" si="23"/>
        <v>0</v>
      </c>
      <c r="EE30" s="275">
        <f t="shared" si="80"/>
        <v>793000</v>
      </c>
      <c r="EF30" s="114">
        <f t="shared" si="81"/>
        <v>793000</v>
      </c>
      <c r="EG30" s="114">
        <f t="shared" si="81"/>
        <v>0</v>
      </c>
      <c r="EH30" s="114">
        <f t="shared" si="81"/>
        <v>0</v>
      </c>
      <c r="EI30" s="114">
        <f t="shared" si="81"/>
        <v>0</v>
      </c>
      <c r="EJ30" s="275">
        <f t="shared" si="82"/>
        <v>0</v>
      </c>
      <c r="EK30" s="114">
        <f>DW30+DJ30</f>
        <v>0</v>
      </c>
      <c r="EL30" s="114">
        <f>DY30+DK30</f>
        <v>0</v>
      </c>
      <c r="EM30" s="114">
        <f>DZ30+DL30</f>
        <v>0</v>
      </c>
      <c r="EN30" s="114">
        <f>EB30+DM30</f>
        <v>0</v>
      </c>
      <c r="EO30" s="114">
        <f>EC30+DN30</f>
        <v>0</v>
      </c>
      <c r="EP30" s="114">
        <f t="shared" si="83"/>
        <v>793000</v>
      </c>
    </row>
    <row r="31" spans="1:146" ht="25.5">
      <c r="A31" s="72" t="s">
        <v>303</v>
      </c>
      <c r="B31" s="64" t="s">
        <v>304</v>
      </c>
      <c r="C31" s="119"/>
      <c r="D31" s="77" t="s">
        <v>305</v>
      </c>
      <c r="E31" s="67">
        <f t="shared" si="57"/>
        <v>420000</v>
      </c>
      <c r="F31" s="67">
        <f>F34</f>
        <v>420000</v>
      </c>
      <c r="G31" s="67">
        <f>G34</f>
        <v>0</v>
      </c>
      <c r="H31" s="67">
        <f>H34</f>
        <v>0</v>
      </c>
      <c r="I31" s="67">
        <f>I34</f>
        <v>0</v>
      </c>
      <c r="J31" s="67">
        <f t="shared" si="58"/>
        <v>0</v>
      </c>
      <c r="K31" s="67">
        <f>K34</f>
        <v>0</v>
      </c>
      <c r="L31" s="67">
        <f>L34</f>
        <v>0</v>
      </c>
      <c r="M31" s="67">
        <f>M34</f>
        <v>0</v>
      </c>
      <c r="N31" s="67">
        <f>N34</f>
        <v>0</v>
      </c>
      <c r="O31" s="67">
        <f>O34</f>
        <v>0</v>
      </c>
      <c r="P31" s="67">
        <f t="shared" si="48"/>
        <v>420000</v>
      </c>
      <c r="Q31" s="169">
        <f t="shared" si="1"/>
        <v>0</v>
      </c>
      <c r="R31" s="169">
        <f>R34</f>
        <v>0</v>
      </c>
      <c r="S31" s="169">
        <f>S34</f>
        <v>0</v>
      </c>
      <c r="T31" s="169">
        <f>T34</f>
        <v>0</v>
      </c>
      <c r="U31" s="169">
        <f>U34</f>
        <v>0</v>
      </c>
      <c r="V31" s="169">
        <f t="shared" si="2"/>
        <v>0</v>
      </c>
      <c r="W31" s="169">
        <f>W34</f>
        <v>0</v>
      </c>
      <c r="X31" s="169">
        <f>X34</f>
        <v>0</v>
      </c>
      <c r="Y31" s="169">
        <f>Y34</f>
        <v>0</v>
      </c>
      <c r="Z31" s="169">
        <f>Z34</f>
        <v>0</v>
      </c>
      <c r="AA31" s="169">
        <f>AA34</f>
        <v>0</v>
      </c>
      <c r="AB31" s="169">
        <f t="shared" si="3"/>
        <v>0</v>
      </c>
      <c r="AC31" s="275">
        <f t="shared" si="28"/>
        <v>0</v>
      </c>
      <c r="AD31" s="67">
        <f>AD32</f>
        <v>0</v>
      </c>
      <c r="AE31" s="67">
        <f>AE34</f>
        <v>0</v>
      </c>
      <c r="AF31" s="67">
        <f>AF34</f>
        <v>0</v>
      </c>
      <c r="AG31" s="67">
        <f>AG34</f>
        <v>0</v>
      </c>
      <c r="AH31" s="275">
        <f>AI31+AL31</f>
        <v>0</v>
      </c>
      <c r="AI31" s="67">
        <f>AI34</f>
        <v>0</v>
      </c>
      <c r="AJ31" s="67">
        <f>AJ34</f>
        <v>0</v>
      </c>
      <c r="AK31" s="67">
        <f>AK34</f>
        <v>0</v>
      </c>
      <c r="AL31" s="67">
        <f>AL34</f>
        <v>0</v>
      </c>
      <c r="AM31" s="67">
        <f>AM34</f>
        <v>0</v>
      </c>
      <c r="AN31" s="67">
        <f t="shared" si="50"/>
        <v>0</v>
      </c>
      <c r="AO31" s="169">
        <f t="shared" si="4"/>
        <v>15000</v>
      </c>
      <c r="AP31" s="169">
        <f>AP34</f>
        <v>15000</v>
      </c>
      <c r="AQ31" s="169">
        <f>AQ34</f>
        <v>0</v>
      </c>
      <c r="AR31" s="169">
        <f>AR34</f>
        <v>0</v>
      </c>
      <c r="AS31" s="169">
        <f>AS34</f>
        <v>0</v>
      </c>
      <c r="AT31" s="169">
        <f t="shared" si="35"/>
        <v>0</v>
      </c>
      <c r="AU31" s="169">
        <f>AU34</f>
        <v>0</v>
      </c>
      <c r="AV31" s="178"/>
      <c r="AW31" s="169">
        <f>AW34</f>
        <v>0</v>
      </c>
      <c r="AX31" s="169">
        <f>AX34</f>
        <v>0</v>
      </c>
      <c r="AY31" s="169"/>
      <c r="AZ31" s="169">
        <f>AZ34</f>
        <v>0</v>
      </c>
      <c r="BA31" s="169">
        <f>BA34</f>
        <v>0</v>
      </c>
      <c r="BB31" s="169">
        <f t="shared" si="6"/>
        <v>15000</v>
      </c>
      <c r="BC31" s="275">
        <f t="shared" si="68"/>
        <v>0</v>
      </c>
      <c r="BD31" s="67">
        <f>BD32</f>
        <v>0</v>
      </c>
      <c r="BE31" s="67">
        <f>BE34</f>
        <v>0</v>
      </c>
      <c r="BF31" s="67">
        <f>BF34</f>
        <v>0</v>
      </c>
      <c r="BG31" s="67">
        <f>BG34</f>
        <v>0</v>
      </c>
      <c r="BH31" s="275">
        <f t="shared" si="70"/>
        <v>0</v>
      </c>
      <c r="BI31" s="67">
        <f>BI34</f>
        <v>0</v>
      </c>
      <c r="BJ31" s="67">
        <f>BJ34</f>
        <v>0</v>
      </c>
      <c r="BK31" s="67">
        <f>BK34</f>
        <v>0</v>
      </c>
      <c r="BL31" s="67">
        <f>BL34</f>
        <v>0</v>
      </c>
      <c r="BM31" s="67">
        <f>BM34</f>
        <v>0</v>
      </c>
      <c r="BN31" s="67">
        <f t="shared" si="71"/>
        <v>0</v>
      </c>
      <c r="BO31" s="169">
        <f t="shared" si="9"/>
        <v>0</v>
      </c>
      <c r="BP31" s="169">
        <f>BP32</f>
        <v>0</v>
      </c>
      <c r="BQ31" s="169">
        <f>BQ34</f>
        <v>0</v>
      </c>
      <c r="BR31" s="169">
        <f>BR34</f>
        <v>0</v>
      </c>
      <c r="BS31" s="169">
        <f>BS34</f>
        <v>0</v>
      </c>
      <c r="BT31" s="169">
        <f t="shared" si="10"/>
        <v>0</v>
      </c>
      <c r="BU31" s="169">
        <f>BU34</f>
        <v>0</v>
      </c>
      <c r="BV31" s="178"/>
      <c r="BW31" s="169">
        <f>BW34</f>
        <v>0</v>
      </c>
      <c r="BX31" s="169">
        <f>BX34</f>
        <v>0</v>
      </c>
      <c r="BY31" s="169"/>
      <c r="BZ31" s="169">
        <f>BZ34</f>
        <v>0</v>
      </c>
      <c r="CA31" s="169">
        <f>CA34</f>
        <v>0</v>
      </c>
      <c r="CB31" s="169">
        <f t="shared" si="12"/>
        <v>0</v>
      </c>
      <c r="CC31" s="275">
        <f t="shared" si="72"/>
        <v>0</v>
      </c>
      <c r="CD31" s="67">
        <f>CD32</f>
        <v>0</v>
      </c>
      <c r="CE31" s="67">
        <f>CE34</f>
        <v>0</v>
      </c>
      <c r="CF31" s="67">
        <f>CF34</f>
        <v>0</v>
      </c>
      <c r="CG31" s="67">
        <f>CG34</f>
        <v>0</v>
      </c>
      <c r="CH31" s="275">
        <f t="shared" si="74"/>
        <v>0</v>
      </c>
      <c r="CI31" s="67">
        <f>CI34</f>
        <v>0</v>
      </c>
      <c r="CJ31" s="67">
        <f>CJ34</f>
        <v>0</v>
      </c>
      <c r="CK31" s="67">
        <f>CK34</f>
        <v>0</v>
      </c>
      <c r="CL31" s="67">
        <f>CL34</f>
        <v>0</v>
      </c>
      <c r="CM31" s="67">
        <f>CM34</f>
        <v>0</v>
      </c>
      <c r="CN31" s="67">
        <f t="shared" si="75"/>
        <v>0</v>
      </c>
      <c r="CO31" s="169">
        <f t="shared" si="15"/>
        <v>0</v>
      </c>
      <c r="CP31" s="178"/>
      <c r="CQ31" s="169">
        <f>CQ32</f>
        <v>0</v>
      </c>
      <c r="CR31" s="169">
        <f>CR34</f>
        <v>0</v>
      </c>
      <c r="CS31" s="169">
        <f>CS34</f>
        <v>0</v>
      </c>
      <c r="CT31" s="169">
        <f>CT34</f>
        <v>0</v>
      </c>
      <c r="CU31" s="169">
        <f t="shared" si="16"/>
        <v>0</v>
      </c>
      <c r="CV31" s="169">
        <f>CV34</f>
        <v>0</v>
      </c>
      <c r="CW31" s="178"/>
      <c r="CX31" s="169">
        <f>CX34</f>
        <v>0</v>
      </c>
      <c r="CY31" s="169">
        <f>CY34</f>
        <v>0</v>
      </c>
      <c r="CZ31" s="169"/>
      <c r="DA31" s="169">
        <f>DA34</f>
        <v>0</v>
      </c>
      <c r="DB31" s="169">
        <f>DB34</f>
        <v>0</v>
      </c>
      <c r="DC31" s="169">
        <f t="shared" si="18"/>
        <v>0</v>
      </c>
      <c r="DD31" s="275">
        <f t="shared" si="76"/>
        <v>0</v>
      </c>
      <c r="DE31" s="67">
        <f>DE32</f>
        <v>0</v>
      </c>
      <c r="DF31" s="67">
        <f>DF34</f>
        <v>0</v>
      </c>
      <c r="DG31" s="67">
        <f>DG34</f>
        <v>0</v>
      </c>
      <c r="DH31" s="67">
        <f>DH34</f>
        <v>0</v>
      </c>
      <c r="DI31" s="275">
        <f t="shared" si="78"/>
        <v>0</v>
      </c>
      <c r="DJ31" s="67">
        <f>DJ34</f>
        <v>0</v>
      </c>
      <c r="DK31" s="67">
        <f>DK34</f>
        <v>0</v>
      </c>
      <c r="DL31" s="67">
        <f>DL34</f>
        <v>0</v>
      </c>
      <c r="DM31" s="67">
        <f>DM34</f>
        <v>0</v>
      </c>
      <c r="DN31" s="67">
        <f>DN34</f>
        <v>0</v>
      </c>
      <c r="DO31" s="67">
        <f t="shared" si="79"/>
        <v>0</v>
      </c>
      <c r="DP31" s="169">
        <f t="shared" si="51"/>
        <v>0</v>
      </c>
      <c r="DQ31" s="178"/>
      <c r="DR31" s="169">
        <f>DR32</f>
        <v>0</v>
      </c>
      <c r="DS31" s="169">
        <f>DS34</f>
        <v>0</v>
      </c>
      <c r="DT31" s="169">
        <f>DT34</f>
        <v>0</v>
      </c>
      <c r="DU31" s="169">
        <f>DU34</f>
        <v>0</v>
      </c>
      <c r="DV31" s="169">
        <f t="shared" si="21"/>
        <v>0</v>
      </c>
      <c r="DW31" s="169">
        <f>DW34</f>
        <v>0</v>
      </c>
      <c r="DX31" s="178"/>
      <c r="DY31" s="169">
        <f>DY34</f>
        <v>0</v>
      </c>
      <c r="DZ31" s="169">
        <f>DZ34</f>
        <v>0</v>
      </c>
      <c r="EA31" s="169"/>
      <c r="EB31" s="169">
        <f>EB34</f>
        <v>0</v>
      </c>
      <c r="EC31" s="169">
        <f>EC34</f>
        <v>0</v>
      </c>
      <c r="ED31" s="169">
        <f t="shared" si="23"/>
        <v>0</v>
      </c>
      <c r="EE31" s="275">
        <f t="shared" si="80"/>
        <v>0</v>
      </c>
      <c r="EF31" s="67">
        <f>EF32</f>
        <v>0</v>
      </c>
      <c r="EG31" s="67">
        <f>EG34</f>
        <v>0</v>
      </c>
      <c r="EH31" s="67">
        <f>EH34</f>
        <v>0</v>
      </c>
      <c r="EI31" s="67">
        <f>EI34</f>
        <v>0</v>
      </c>
      <c r="EJ31" s="275">
        <f t="shared" si="82"/>
        <v>0</v>
      </c>
      <c r="EK31" s="67">
        <f>EK34</f>
        <v>0</v>
      </c>
      <c r="EL31" s="67">
        <f>EL34</f>
        <v>0</v>
      </c>
      <c r="EM31" s="67">
        <f>EM34</f>
        <v>0</v>
      </c>
      <c r="EN31" s="67">
        <f>EN34</f>
        <v>0</v>
      </c>
      <c r="EO31" s="67">
        <f>EO34</f>
        <v>0</v>
      </c>
      <c r="EP31" s="67">
        <f t="shared" si="83"/>
        <v>0</v>
      </c>
    </row>
    <row r="32" spans="1:146" ht="12.75">
      <c r="A32" s="68" t="s">
        <v>306</v>
      </c>
      <c r="B32" s="68" t="s">
        <v>307</v>
      </c>
      <c r="C32" s="71" t="s">
        <v>726</v>
      </c>
      <c r="D32" s="76" t="s">
        <v>308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169">
        <f t="shared" si="1"/>
        <v>0</v>
      </c>
      <c r="R32" s="169"/>
      <c r="S32" s="169"/>
      <c r="T32" s="169"/>
      <c r="U32" s="169"/>
      <c r="V32" s="169">
        <f t="shared" si="2"/>
        <v>0</v>
      </c>
      <c r="W32" s="169"/>
      <c r="X32" s="169"/>
      <c r="Y32" s="169"/>
      <c r="Z32" s="169"/>
      <c r="AA32" s="169"/>
      <c r="AB32" s="169">
        <f t="shared" si="3"/>
        <v>0</v>
      </c>
      <c r="AC32" s="275">
        <f t="shared" si="28"/>
        <v>0</v>
      </c>
      <c r="AD32" s="114">
        <f>R32+F32</f>
        <v>0</v>
      </c>
      <c r="AE32" s="114">
        <f>S32+G32</f>
        <v>0</v>
      </c>
      <c r="AF32" s="114">
        <f>T32+H32</f>
        <v>0</v>
      </c>
      <c r="AG32" s="114">
        <f>U32+I32</f>
        <v>0</v>
      </c>
      <c r="AH32" s="275">
        <f>AI32+AL32</f>
        <v>0</v>
      </c>
      <c r="AI32" s="67"/>
      <c r="AJ32" s="67"/>
      <c r="AK32" s="67"/>
      <c r="AL32" s="67"/>
      <c r="AM32" s="67"/>
      <c r="AN32" s="67">
        <f t="shared" si="50"/>
        <v>0</v>
      </c>
      <c r="AO32" s="169">
        <f t="shared" si="4"/>
        <v>0</v>
      </c>
      <c r="AP32" s="169"/>
      <c r="AQ32" s="169"/>
      <c r="AR32" s="169"/>
      <c r="AS32" s="169"/>
      <c r="AT32" s="169">
        <f t="shared" si="35"/>
        <v>0</v>
      </c>
      <c r="AU32" s="169"/>
      <c r="AV32" s="178"/>
      <c r="AW32" s="169"/>
      <c r="AX32" s="169"/>
      <c r="AY32" s="169"/>
      <c r="AZ32" s="169"/>
      <c r="BA32" s="169"/>
      <c r="BB32" s="169">
        <f t="shared" si="6"/>
        <v>0</v>
      </c>
      <c r="BC32" s="275">
        <f t="shared" si="68"/>
        <v>0</v>
      </c>
      <c r="BD32" s="114">
        <f>AP32+AD32</f>
        <v>0</v>
      </c>
      <c r="BE32" s="114">
        <f>AQ32+AE32</f>
        <v>0</v>
      </c>
      <c r="BF32" s="114">
        <f>AR32+AF32</f>
        <v>0</v>
      </c>
      <c r="BG32" s="114">
        <f>AS32+AG32</f>
        <v>0</v>
      </c>
      <c r="BH32" s="275">
        <f t="shared" si="70"/>
        <v>0</v>
      </c>
      <c r="BI32" s="67"/>
      <c r="BJ32" s="67"/>
      <c r="BK32" s="67"/>
      <c r="BL32" s="67"/>
      <c r="BM32" s="67"/>
      <c r="BN32" s="67">
        <f t="shared" si="71"/>
        <v>0</v>
      </c>
      <c r="BO32" s="169">
        <f t="shared" si="9"/>
        <v>0</v>
      </c>
      <c r="BP32" s="169"/>
      <c r="BQ32" s="169"/>
      <c r="BR32" s="169"/>
      <c r="BS32" s="169"/>
      <c r="BT32" s="169">
        <f t="shared" si="10"/>
        <v>0</v>
      </c>
      <c r="BU32" s="169"/>
      <c r="BV32" s="178"/>
      <c r="BW32" s="169"/>
      <c r="BX32" s="169"/>
      <c r="BY32" s="169"/>
      <c r="BZ32" s="169"/>
      <c r="CA32" s="169"/>
      <c r="CB32" s="169">
        <f t="shared" si="12"/>
        <v>0</v>
      </c>
      <c r="CC32" s="275">
        <f t="shared" si="72"/>
        <v>0</v>
      </c>
      <c r="CD32" s="114">
        <f>BP32+BD32</f>
        <v>0</v>
      </c>
      <c r="CE32" s="114">
        <f>BQ32+BE32</f>
        <v>0</v>
      </c>
      <c r="CF32" s="114">
        <f>BR32+BF32</f>
        <v>0</v>
      </c>
      <c r="CG32" s="114">
        <f>BS32+BG32</f>
        <v>0</v>
      </c>
      <c r="CH32" s="275">
        <f t="shared" si="74"/>
        <v>0</v>
      </c>
      <c r="CI32" s="67"/>
      <c r="CJ32" s="67"/>
      <c r="CK32" s="67"/>
      <c r="CL32" s="67"/>
      <c r="CM32" s="67"/>
      <c r="CN32" s="67">
        <f t="shared" si="75"/>
        <v>0</v>
      </c>
      <c r="CO32" s="169">
        <f t="shared" si="15"/>
        <v>0</v>
      </c>
      <c r="CP32" s="178"/>
      <c r="CQ32" s="169"/>
      <c r="CR32" s="169"/>
      <c r="CS32" s="169"/>
      <c r="CT32" s="169"/>
      <c r="CU32" s="169">
        <f t="shared" si="16"/>
        <v>0</v>
      </c>
      <c r="CV32" s="169"/>
      <c r="CW32" s="178"/>
      <c r="CX32" s="169"/>
      <c r="CY32" s="169"/>
      <c r="CZ32" s="169"/>
      <c r="DA32" s="169"/>
      <c r="DB32" s="169"/>
      <c r="DC32" s="169">
        <f t="shared" si="18"/>
        <v>0</v>
      </c>
      <c r="DD32" s="275">
        <f t="shared" si="76"/>
        <v>0</v>
      </c>
      <c r="DE32" s="114">
        <f>CQ32+CD32</f>
        <v>0</v>
      </c>
      <c r="DF32" s="114">
        <f>CR32+CE32</f>
        <v>0</v>
      </c>
      <c r="DG32" s="114">
        <f>CS32+CF32</f>
        <v>0</v>
      </c>
      <c r="DH32" s="114">
        <f>CT32+CG32</f>
        <v>0</v>
      </c>
      <c r="DI32" s="275">
        <f t="shared" si="78"/>
        <v>0</v>
      </c>
      <c r="DJ32" s="67"/>
      <c r="DK32" s="67"/>
      <c r="DL32" s="67"/>
      <c r="DM32" s="67"/>
      <c r="DN32" s="67"/>
      <c r="DO32" s="67">
        <f t="shared" si="79"/>
        <v>0</v>
      </c>
      <c r="DP32" s="169">
        <f t="shared" si="51"/>
        <v>0</v>
      </c>
      <c r="DQ32" s="178"/>
      <c r="DR32" s="169"/>
      <c r="DS32" s="169"/>
      <c r="DT32" s="169"/>
      <c r="DU32" s="169"/>
      <c r="DV32" s="169">
        <f t="shared" si="21"/>
        <v>0</v>
      </c>
      <c r="DW32" s="169"/>
      <c r="DX32" s="178"/>
      <c r="DY32" s="169"/>
      <c r="DZ32" s="169"/>
      <c r="EA32" s="169"/>
      <c r="EB32" s="169"/>
      <c r="EC32" s="169"/>
      <c r="ED32" s="169">
        <f t="shared" si="23"/>
        <v>0</v>
      </c>
      <c r="EE32" s="275">
        <f t="shared" si="80"/>
        <v>0</v>
      </c>
      <c r="EF32" s="114">
        <f>DR32+DE32</f>
        <v>0</v>
      </c>
      <c r="EG32" s="114">
        <f>DS32+DF32</f>
        <v>0</v>
      </c>
      <c r="EH32" s="114">
        <f>DT32+DG32</f>
        <v>0</v>
      </c>
      <c r="EI32" s="114">
        <f>DU32+DH32</f>
        <v>0</v>
      </c>
      <c r="EJ32" s="275">
        <f t="shared" si="82"/>
        <v>0</v>
      </c>
      <c r="EK32" s="67"/>
      <c r="EL32" s="67"/>
      <c r="EM32" s="67"/>
      <c r="EN32" s="67"/>
      <c r="EO32" s="67"/>
      <c r="EP32" s="67">
        <f t="shared" si="83"/>
        <v>0</v>
      </c>
    </row>
    <row r="33" spans="1:146" ht="12.75">
      <c r="A33" s="72" t="s">
        <v>309</v>
      </c>
      <c r="B33" s="64" t="s">
        <v>264</v>
      </c>
      <c r="C33" s="119"/>
      <c r="D33" s="77" t="s">
        <v>108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169">
        <f t="shared" si="1"/>
        <v>0</v>
      </c>
      <c r="R33" s="169">
        <f>R34</f>
        <v>0</v>
      </c>
      <c r="S33" s="169">
        <f>S34</f>
        <v>0</v>
      </c>
      <c r="T33" s="169">
        <f>T34</f>
        <v>0</v>
      </c>
      <c r="U33" s="169">
        <f>U34</f>
        <v>0</v>
      </c>
      <c r="V33" s="169">
        <f t="shared" si="2"/>
        <v>0</v>
      </c>
      <c r="W33" s="169">
        <f>W34</f>
        <v>0</v>
      </c>
      <c r="X33" s="169">
        <f>X34</f>
        <v>0</v>
      </c>
      <c r="Y33" s="169">
        <f>Y34</f>
        <v>0</v>
      </c>
      <c r="Z33" s="169">
        <f>Z34</f>
        <v>0</v>
      </c>
      <c r="AA33" s="169">
        <f>AA34</f>
        <v>0</v>
      </c>
      <c r="AB33" s="169">
        <f t="shared" si="3"/>
        <v>0</v>
      </c>
      <c r="AC33" s="275">
        <f t="shared" si="28"/>
        <v>420000</v>
      </c>
      <c r="AD33" s="67">
        <f>AD34</f>
        <v>420000</v>
      </c>
      <c r="AE33" s="67">
        <f>AE34</f>
        <v>0</v>
      </c>
      <c r="AF33" s="67">
        <f>AF34</f>
        <v>0</v>
      </c>
      <c r="AG33" s="67">
        <f>AG34</f>
        <v>0</v>
      </c>
      <c r="AH33" s="275">
        <f>AI33+AL33</f>
        <v>0</v>
      </c>
      <c r="AI33" s="67">
        <f>AI34</f>
        <v>0</v>
      </c>
      <c r="AJ33" s="67">
        <f>AJ34</f>
        <v>0</v>
      </c>
      <c r="AK33" s="67">
        <f>AK34</f>
        <v>0</v>
      </c>
      <c r="AL33" s="67">
        <f>AL34</f>
        <v>0</v>
      </c>
      <c r="AM33" s="67"/>
      <c r="AN33" s="67">
        <f t="shared" si="50"/>
        <v>420000</v>
      </c>
      <c r="AO33" s="169">
        <f t="shared" si="4"/>
        <v>15000</v>
      </c>
      <c r="AP33" s="169">
        <f>AP34</f>
        <v>15000</v>
      </c>
      <c r="AQ33" s="169">
        <f>AQ34</f>
        <v>0</v>
      </c>
      <c r="AR33" s="169">
        <f>AR34</f>
        <v>0</v>
      </c>
      <c r="AS33" s="169">
        <f>AS34</f>
        <v>0</v>
      </c>
      <c r="AT33" s="169">
        <f t="shared" si="35"/>
        <v>0</v>
      </c>
      <c r="AU33" s="169">
        <f>AU34</f>
        <v>0</v>
      </c>
      <c r="AV33" s="178"/>
      <c r="AW33" s="169">
        <f>AW34</f>
        <v>0</v>
      </c>
      <c r="AX33" s="169">
        <f>AX34</f>
        <v>0</v>
      </c>
      <c r="AY33" s="169"/>
      <c r="AZ33" s="169">
        <f>AZ34</f>
        <v>0</v>
      </c>
      <c r="BA33" s="169">
        <f>BA34</f>
        <v>0</v>
      </c>
      <c r="BB33" s="169">
        <f t="shared" si="6"/>
        <v>15000</v>
      </c>
      <c r="BC33" s="275">
        <f t="shared" si="68"/>
        <v>435000</v>
      </c>
      <c r="BD33" s="67">
        <f>BD34</f>
        <v>435000</v>
      </c>
      <c r="BE33" s="67">
        <f>BE34</f>
        <v>0</v>
      </c>
      <c r="BF33" s="67">
        <f>BF34</f>
        <v>0</v>
      </c>
      <c r="BG33" s="67">
        <f>BG34</f>
        <v>0</v>
      </c>
      <c r="BH33" s="275">
        <f t="shared" si="70"/>
        <v>0</v>
      </c>
      <c r="BI33" s="67">
        <f>BI34</f>
        <v>0</v>
      </c>
      <c r="BJ33" s="67">
        <f>BJ34</f>
        <v>0</v>
      </c>
      <c r="BK33" s="67">
        <f>BK34</f>
        <v>0</v>
      </c>
      <c r="BL33" s="67">
        <f>BL34</f>
        <v>0</v>
      </c>
      <c r="BM33" s="67"/>
      <c r="BN33" s="67">
        <f t="shared" si="71"/>
        <v>435000</v>
      </c>
      <c r="BO33" s="169">
        <f t="shared" si="9"/>
        <v>10000</v>
      </c>
      <c r="BP33" s="169">
        <f>BP34</f>
        <v>10000</v>
      </c>
      <c r="BQ33" s="169">
        <f>BQ34</f>
        <v>0</v>
      </c>
      <c r="BR33" s="169">
        <f>BR34</f>
        <v>0</v>
      </c>
      <c r="BS33" s="169">
        <f>BS34</f>
        <v>0</v>
      </c>
      <c r="BT33" s="169">
        <f t="shared" si="10"/>
        <v>0</v>
      </c>
      <c r="BU33" s="169">
        <f>BU34</f>
        <v>0</v>
      </c>
      <c r="BV33" s="178"/>
      <c r="BW33" s="169">
        <f>BW34</f>
        <v>0</v>
      </c>
      <c r="BX33" s="169">
        <f>BX34</f>
        <v>0</v>
      </c>
      <c r="BY33" s="169"/>
      <c r="BZ33" s="169">
        <f>BZ34</f>
        <v>0</v>
      </c>
      <c r="CA33" s="169">
        <f>CA34</f>
        <v>0</v>
      </c>
      <c r="CB33" s="169">
        <f t="shared" si="12"/>
        <v>10000</v>
      </c>
      <c r="CC33" s="275">
        <f t="shared" si="72"/>
        <v>445000</v>
      </c>
      <c r="CD33" s="67">
        <f>CD34</f>
        <v>445000</v>
      </c>
      <c r="CE33" s="67">
        <f>CE34</f>
        <v>0</v>
      </c>
      <c r="CF33" s="67">
        <f>CF34</f>
        <v>0</v>
      </c>
      <c r="CG33" s="67">
        <f>CG34</f>
        <v>0</v>
      </c>
      <c r="CH33" s="275">
        <f t="shared" si="74"/>
        <v>0</v>
      </c>
      <c r="CI33" s="67">
        <f>CI34</f>
        <v>0</v>
      </c>
      <c r="CJ33" s="67">
        <f>CJ34</f>
        <v>0</v>
      </c>
      <c r="CK33" s="67">
        <f>CK34</f>
        <v>0</v>
      </c>
      <c r="CL33" s="67">
        <f>CL34</f>
        <v>0</v>
      </c>
      <c r="CM33" s="67"/>
      <c r="CN33" s="67">
        <f t="shared" si="75"/>
        <v>445000</v>
      </c>
      <c r="CO33" s="169">
        <f t="shared" si="15"/>
        <v>10000</v>
      </c>
      <c r="CP33" s="178"/>
      <c r="CQ33" s="169">
        <f>CQ34</f>
        <v>10000</v>
      </c>
      <c r="CR33" s="169">
        <f>CR34</f>
        <v>0</v>
      </c>
      <c r="CS33" s="169">
        <f>CS34</f>
        <v>0</v>
      </c>
      <c r="CT33" s="169">
        <f>CT34</f>
        <v>0</v>
      </c>
      <c r="CU33" s="169">
        <f t="shared" si="16"/>
        <v>0</v>
      </c>
      <c r="CV33" s="169">
        <f>CV34</f>
        <v>0</v>
      </c>
      <c r="CW33" s="178"/>
      <c r="CX33" s="169">
        <f>CX34</f>
        <v>0</v>
      </c>
      <c r="CY33" s="169">
        <f>CY34</f>
        <v>0</v>
      </c>
      <c r="CZ33" s="169"/>
      <c r="DA33" s="169">
        <f>DA34</f>
        <v>0</v>
      </c>
      <c r="DB33" s="169">
        <f>DB34</f>
        <v>0</v>
      </c>
      <c r="DC33" s="169">
        <f t="shared" si="18"/>
        <v>10000</v>
      </c>
      <c r="DD33" s="275">
        <f t="shared" si="76"/>
        <v>455000</v>
      </c>
      <c r="DE33" s="67">
        <f>DE34</f>
        <v>455000</v>
      </c>
      <c r="DF33" s="67">
        <f>DF34</f>
        <v>0</v>
      </c>
      <c r="DG33" s="67">
        <f>DG34</f>
        <v>0</v>
      </c>
      <c r="DH33" s="67">
        <f>DH34</f>
        <v>0</v>
      </c>
      <c r="DI33" s="275">
        <f t="shared" si="78"/>
        <v>0</v>
      </c>
      <c r="DJ33" s="67">
        <f>DJ34</f>
        <v>0</v>
      </c>
      <c r="DK33" s="67">
        <f>DK34</f>
        <v>0</v>
      </c>
      <c r="DL33" s="67">
        <f>DL34</f>
        <v>0</v>
      </c>
      <c r="DM33" s="67">
        <f>DM34</f>
        <v>0</v>
      </c>
      <c r="DN33" s="67"/>
      <c r="DO33" s="67">
        <f t="shared" si="79"/>
        <v>455000</v>
      </c>
      <c r="DP33" s="169">
        <f t="shared" si="51"/>
        <v>0</v>
      </c>
      <c r="DQ33" s="178"/>
      <c r="DR33" s="169">
        <f>DR34</f>
        <v>0</v>
      </c>
      <c r="DS33" s="169">
        <f>DS34</f>
        <v>0</v>
      </c>
      <c r="DT33" s="169">
        <f>DT34</f>
        <v>0</v>
      </c>
      <c r="DU33" s="169">
        <f>DU34</f>
        <v>0</v>
      </c>
      <c r="DV33" s="169">
        <f t="shared" si="21"/>
        <v>0</v>
      </c>
      <c r="DW33" s="169">
        <f>DW34</f>
        <v>0</v>
      </c>
      <c r="DX33" s="178"/>
      <c r="DY33" s="169">
        <f>DY34</f>
        <v>0</v>
      </c>
      <c r="DZ33" s="169">
        <f>DZ34</f>
        <v>0</v>
      </c>
      <c r="EA33" s="169"/>
      <c r="EB33" s="169">
        <f>EB34</f>
        <v>0</v>
      </c>
      <c r="EC33" s="169">
        <f>EC34</f>
        <v>0</v>
      </c>
      <c r="ED33" s="169">
        <f t="shared" si="23"/>
        <v>0</v>
      </c>
      <c r="EE33" s="275">
        <f t="shared" si="80"/>
        <v>455000</v>
      </c>
      <c r="EF33" s="67">
        <f>EF34</f>
        <v>455000</v>
      </c>
      <c r="EG33" s="67">
        <f>EG34</f>
        <v>0</v>
      </c>
      <c r="EH33" s="67">
        <f>EH34</f>
        <v>0</v>
      </c>
      <c r="EI33" s="67">
        <f>EI34</f>
        <v>0</v>
      </c>
      <c r="EJ33" s="275">
        <f t="shared" si="82"/>
        <v>0</v>
      </c>
      <c r="EK33" s="67">
        <f>EK34</f>
        <v>0</v>
      </c>
      <c r="EL33" s="67">
        <f>EL34</f>
        <v>0</v>
      </c>
      <c r="EM33" s="67">
        <f>EM34</f>
        <v>0</v>
      </c>
      <c r="EN33" s="67">
        <f>EN34</f>
        <v>0</v>
      </c>
      <c r="EO33" s="67"/>
      <c r="EP33" s="67">
        <f t="shared" si="83"/>
        <v>455000</v>
      </c>
    </row>
    <row r="34" spans="1:146" ht="25.5">
      <c r="A34" s="68" t="s">
        <v>741</v>
      </c>
      <c r="B34" s="68" t="s">
        <v>45</v>
      </c>
      <c r="C34" s="69" t="s">
        <v>686</v>
      </c>
      <c r="D34" s="76" t="s">
        <v>742</v>
      </c>
      <c r="E34" s="67">
        <f t="shared" si="57"/>
        <v>420000</v>
      </c>
      <c r="F34" s="114">
        <v>420000</v>
      </c>
      <c r="G34" s="114"/>
      <c r="H34" s="114"/>
      <c r="I34" s="114"/>
      <c r="J34" s="67">
        <f t="shared" si="58"/>
        <v>0</v>
      </c>
      <c r="K34" s="114"/>
      <c r="L34" s="114"/>
      <c r="M34" s="114"/>
      <c r="N34" s="114"/>
      <c r="O34" s="114"/>
      <c r="P34" s="67">
        <f t="shared" si="48"/>
        <v>420000</v>
      </c>
      <c r="Q34" s="169">
        <f t="shared" si="1"/>
        <v>0</v>
      </c>
      <c r="R34" s="170"/>
      <c r="S34" s="170"/>
      <c r="T34" s="170"/>
      <c r="U34" s="170"/>
      <c r="V34" s="169">
        <f t="shared" si="2"/>
        <v>0</v>
      </c>
      <c r="W34" s="170"/>
      <c r="X34" s="170"/>
      <c r="Y34" s="170"/>
      <c r="Z34" s="170"/>
      <c r="AA34" s="170"/>
      <c r="AB34" s="169">
        <f t="shared" si="3"/>
        <v>0</v>
      </c>
      <c r="AC34" s="275">
        <f t="shared" si="28"/>
        <v>420000</v>
      </c>
      <c r="AD34" s="114">
        <f>R34+F34</f>
        <v>420000</v>
      </c>
      <c r="AE34" s="114">
        <f>S34+G34</f>
        <v>0</v>
      </c>
      <c r="AF34" s="114">
        <f>T34+H34</f>
        <v>0</v>
      </c>
      <c r="AG34" s="114">
        <f>U34+I34</f>
        <v>0</v>
      </c>
      <c r="AH34" s="275">
        <f>AI34+AL34</f>
        <v>0</v>
      </c>
      <c r="AI34" s="114">
        <f>W34+K34</f>
        <v>0</v>
      </c>
      <c r="AJ34" s="114">
        <f>X34+L34</f>
        <v>0</v>
      </c>
      <c r="AK34" s="114">
        <f>Y34+M34</f>
        <v>0</v>
      </c>
      <c r="AL34" s="114">
        <f>Z34+N34</f>
        <v>0</v>
      </c>
      <c r="AM34" s="114">
        <f>AA34+O34</f>
        <v>0</v>
      </c>
      <c r="AN34" s="114">
        <f t="shared" si="50"/>
        <v>420000</v>
      </c>
      <c r="AO34" s="169">
        <f t="shared" si="4"/>
        <v>15000</v>
      </c>
      <c r="AP34" s="170">
        <v>15000</v>
      </c>
      <c r="AQ34" s="170"/>
      <c r="AR34" s="170"/>
      <c r="AS34" s="170"/>
      <c r="AT34" s="169">
        <f t="shared" si="35"/>
        <v>0</v>
      </c>
      <c r="AU34" s="170"/>
      <c r="AV34" s="286"/>
      <c r="AW34" s="170"/>
      <c r="AX34" s="170"/>
      <c r="AY34" s="170"/>
      <c r="AZ34" s="170"/>
      <c r="BA34" s="170"/>
      <c r="BB34" s="169">
        <f t="shared" si="6"/>
        <v>15000</v>
      </c>
      <c r="BC34" s="275">
        <f t="shared" si="68"/>
        <v>435000</v>
      </c>
      <c r="BD34" s="114">
        <f>AP34+AD34</f>
        <v>435000</v>
      </c>
      <c r="BE34" s="114">
        <f>AQ34+AE34</f>
        <v>0</v>
      </c>
      <c r="BF34" s="114">
        <f>AR34+AF34</f>
        <v>0</v>
      </c>
      <c r="BG34" s="114">
        <f>AS34+AG34</f>
        <v>0</v>
      </c>
      <c r="BH34" s="275">
        <f t="shared" si="70"/>
        <v>0</v>
      </c>
      <c r="BI34" s="114">
        <f>AU34+AI34</f>
        <v>0</v>
      </c>
      <c r="BJ34" s="114">
        <f>AW34+AJ34</f>
        <v>0</v>
      </c>
      <c r="BK34" s="114">
        <f>AX34+AK34</f>
        <v>0</v>
      </c>
      <c r="BL34" s="114">
        <f>AZ34+AL34</f>
        <v>0</v>
      </c>
      <c r="BM34" s="114">
        <f>BA34+AM34</f>
        <v>0</v>
      </c>
      <c r="BN34" s="114">
        <f t="shared" si="71"/>
        <v>435000</v>
      </c>
      <c r="BO34" s="169">
        <f t="shared" si="9"/>
        <v>10000</v>
      </c>
      <c r="BP34" s="170">
        <v>10000</v>
      </c>
      <c r="BQ34" s="170"/>
      <c r="BR34" s="170"/>
      <c r="BS34" s="170"/>
      <c r="BT34" s="169">
        <f t="shared" si="10"/>
        <v>0</v>
      </c>
      <c r="BU34" s="170"/>
      <c r="BV34" s="286"/>
      <c r="BW34" s="170"/>
      <c r="BX34" s="170"/>
      <c r="BY34" s="170"/>
      <c r="BZ34" s="170"/>
      <c r="CA34" s="170"/>
      <c r="CB34" s="169">
        <f t="shared" si="12"/>
        <v>10000</v>
      </c>
      <c r="CC34" s="275">
        <f t="shared" si="72"/>
        <v>445000</v>
      </c>
      <c r="CD34" s="114">
        <f>BP34+BD34</f>
        <v>445000</v>
      </c>
      <c r="CE34" s="114">
        <f>BQ34+BE34</f>
        <v>0</v>
      </c>
      <c r="CF34" s="114">
        <f>BR34+BF34</f>
        <v>0</v>
      </c>
      <c r="CG34" s="114">
        <f>BS34+BG34</f>
        <v>0</v>
      </c>
      <c r="CH34" s="275">
        <f t="shared" si="74"/>
        <v>0</v>
      </c>
      <c r="CI34" s="114">
        <f>BU34+BI34</f>
        <v>0</v>
      </c>
      <c r="CJ34" s="114">
        <f>BW34+BJ34</f>
        <v>0</v>
      </c>
      <c r="CK34" s="114">
        <f>BX34+BK34</f>
        <v>0</v>
      </c>
      <c r="CL34" s="114">
        <f>BZ34+BL34</f>
        <v>0</v>
      </c>
      <c r="CM34" s="114">
        <f>CA34+BM34</f>
        <v>0</v>
      </c>
      <c r="CN34" s="114">
        <f t="shared" si="75"/>
        <v>445000</v>
      </c>
      <c r="CO34" s="169">
        <f t="shared" si="15"/>
        <v>10000</v>
      </c>
      <c r="CP34" s="178"/>
      <c r="CQ34" s="170">
        <v>10000</v>
      </c>
      <c r="CR34" s="170"/>
      <c r="CS34" s="170"/>
      <c r="CT34" s="170"/>
      <c r="CU34" s="169">
        <f t="shared" si="16"/>
        <v>0</v>
      </c>
      <c r="CV34" s="170"/>
      <c r="CW34" s="286"/>
      <c r="CX34" s="170"/>
      <c r="CY34" s="170"/>
      <c r="CZ34" s="170"/>
      <c r="DA34" s="170"/>
      <c r="DB34" s="170"/>
      <c r="DC34" s="169">
        <f t="shared" si="18"/>
        <v>10000</v>
      </c>
      <c r="DD34" s="275">
        <f t="shared" si="76"/>
        <v>455000</v>
      </c>
      <c r="DE34" s="114">
        <f>CQ34+CD34</f>
        <v>455000</v>
      </c>
      <c r="DF34" s="114">
        <f>CR34+CE34</f>
        <v>0</v>
      </c>
      <c r="DG34" s="114">
        <f>CS34+CF34</f>
        <v>0</v>
      </c>
      <c r="DH34" s="114">
        <f>CT34+CG34</f>
        <v>0</v>
      </c>
      <c r="DI34" s="275">
        <f t="shared" si="78"/>
        <v>0</v>
      </c>
      <c r="DJ34" s="114">
        <f>CV34+CI34</f>
        <v>0</v>
      </c>
      <c r="DK34" s="114">
        <f>CX34+CJ34</f>
        <v>0</v>
      </c>
      <c r="DL34" s="114">
        <f>CY34+CK34</f>
        <v>0</v>
      </c>
      <c r="DM34" s="114">
        <f>DA34+CL34</f>
        <v>0</v>
      </c>
      <c r="DN34" s="114">
        <f>DB34+CM34</f>
        <v>0</v>
      </c>
      <c r="DO34" s="114">
        <f t="shared" si="79"/>
        <v>455000</v>
      </c>
      <c r="DP34" s="169">
        <f t="shared" si="51"/>
        <v>0</v>
      </c>
      <c r="DQ34" s="178"/>
      <c r="DR34" s="170"/>
      <c r="DS34" s="170"/>
      <c r="DT34" s="170"/>
      <c r="DU34" s="170"/>
      <c r="DV34" s="169">
        <f t="shared" si="21"/>
        <v>0</v>
      </c>
      <c r="DW34" s="170"/>
      <c r="DX34" s="286"/>
      <c r="DY34" s="170"/>
      <c r="DZ34" s="170"/>
      <c r="EA34" s="170"/>
      <c r="EB34" s="170"/>
      <c r="EC34" s="170"/>
      <c r="ED34" s="169">
        <f t="shared" si="23"/>
        <v>0</v>
      </c>
      <c r="EE34" s="275">
        <f t="shared" si="80"/>
        <v>455000</v>
      </c>
      <c r="EF34" s="114">
        <f>DR34+DE34</f>
        <v>455000</v>
      </c>
      <c r="EG34" s="114">
        <f>DS34+DF34</f>
        <v>0</v>
      </c>
      <c r="EH34" s="114">
        <f>DT34+DG34</f>
        <v>0</v>
      </c>
      <c r="EI34" s="114">
        <f>DU34+DH34</f>
        <v>0</v>
      </c>
      <c r="EJ34" s="275">
        <f t="shared" si="82"/>
        <v>0</v>
      </c>
      <c r="EK34" s="114">
        <f>DW34+DJ34</f>
        <v>0</v>
      </c>
      <c r="EL34" s="114">
        <f>DY34+DK34</f>
        <v>0</v>
      </c>
      <c r="EM34" s="114">
        <f>DZ34+DL34</f>
        <v>0</v>
      </c>
      <c r="EN34" s="114">
        <f>EB34+DM34</f>
        <v>0</v>
      </c>
      <c r="EO34" s="114">
        <f>EC34+DN34</f>
        <v>0</v>
      </c>
      <c r="EP34" s="114">
        <f t="shared" si="83"/>
        <v>455000</v>
      </c>
    </row>
    <row r="35" spans="1:146" ht="12.75">
      <c r="A35" s="64" t="s">
        <v>504</v>
      </c>
      <c r="B35" s="64" t="s">
        <v>290</v>
      </c>
      <c r="C35" s="119"/>
      <c r="D35" s="77" t="s">
        <v>291</v>
      </c>
      <c r="E35" s="67"/>
      <c r="F35" s="114"/>
      <c r="G35" s="114"/>
      <c r="H35" s="114"/>
      <c r="I35" s="114"/>
      <c r="J35" s="67"/>
      <c r="K35" s="114"/>
      <c r="L35" s="114"/>
      <c r="M35" s="114"/>
      <c r="N35" s="114"/>
      <c r="O35" s="114"/>
      <c r="P35" s="67"/>
      <c r="Q35" s="169"/>
      <c r="R35" s="170"/>
      <c r="S35" s="170"/>
      <c r="T35" s="170"/>
      <c r="U35" s="170"/>
      <c r="V35" s="169"/>
      <c r="W35" s="170"/>
      <c r="X35" s="170"/>
      <c r="Y35" s="170"/>
      <c r="Z35" s="170"/>
      <c r="AA35" s="170"/>
      <c r="AB35" s="169"/>
      <c r="AC35" s="275"/>
      <c r="AD35" s="114"/>
      <c r="AE35" s="114"/>
      <c r="AF35" s="114"/>
      <c r="AG35" s="114"/>
      <c r="AH35" s="275"/>
      <c r="AI35" s="114"/>
      <c r="AJ35" s="114"/>
      <c r="AK35" s="114"/>
      <c r="AL35" s="114"/>
      <c r="AM35" s="114"/>
      <c r="AN35" s="114"/>
      <c r="AO35" s="169">
        <f>AP35+AS35</f>
        <v>352290</v>
      </c>
      <c r="AP35" s="169">
        <f>AP36</f>
        <v>352290</v>
      </c>
      <c r="AQ35" s="169">
        <f>AQ36</f>
        <v>277290</v>
      </c>
      <c r="AR35" s="169">
        <f>AR36</f>
        <v>7045</v>
      </c>
      <c r="AS35" s="169">
        <f>AS36</f>
        <v>0</v>
      </c>
      <c r="AT35" s="169">
        <f>AU35+AZ35</f>
        <v>49587</v>
      </c>
      <c r="AU35" s="169">
        <f>AU36</f>
        <v>0</v>
      </c>
      <c r="AV35" s="178"/>
      <c r="AW35" s="169">
        <f>AW36</f>
        <v>0</v>
      </c>
      <c r="AX35" s="169">
        <f>AX36</f>
        <v>0</v>
      </c>
      <c r="AY35" s="169"/>
      <c r="AZ35" s="169">
        <f>AZ36</f>
        <v>49587</v>
      </c>
      <c r="BA35" s="169">
        <f>BA36</f>
        <v>49587</v>
      </c>
      <c r="BB35" s="169">
        <f t="shared" si="6"/>
        <v>401877</v>
      </c>
      <c r="BC35" s="275">
        <f t="shared" si="68"/>
        <v>352290</v>
      </c>
      <c r="BD35" s="67">
        <f aca="true" t="shared" si="84" ref="BD35:BM35">BD36</f>
        <v>352290</v>
      </c>
      <c r="BE35" s="67">
        <f t="shared" si="84"/>
        <v>277290</v>
      </c>
      <c r="BF35" s="67">
        <f t="shared" si="84"/>
        <v>7045</v>
      </c>
      <c r="BG35" s="67">
        <f t="shared" si="84"/>
        <v>0</v>
      </c>
      <c r="BH35" s="275">
        <f t="shared" si="84"/>
        <v>49587</v>
      </c>
      <c r="BI35" s="67">
        <f t="shared" si="84"/>
        <v>0</v>
      </c>
      <c r="BJ35" s="67">
        <f t="shared" si="84"/>
        <v>0</v>
      </c>
      <c r="BK35" s="67">
        <f t="shared" si="84"/>
        <v>0</v>
      </c>
      <c r="BL35" s="67">
        <f t="shared" si="84"/>
        <v>49587</v>
      </c>
      <c r="BM35" s="67">
        <f t="shared" si="84"/>
        <v>49587</v>
      </c>
      <c r="BN35" s="67">
        <f t="shared" si="71"/>
        <v>401877</v>
      </c>
      <c r="BO35" s="169">
        <f t="shared" si="9"/>
        <v>134506</v>
      </c>
      <c r="BP35" s="169">
        <f>BP36</f>
        <v>134506</v>
      </c>
      <c r="BQ35" s="169">
        <f>BQ36</f>
        <v>98817</v>
      </c>
      <c r="BR35" s="169">
        <f>BR36</f>
        <v>26169</v>
      </c>
      <c r="BS35" s="169">
        <f>BS36</f>
        <v>0</v>
      </c>
      <c r="BT35" s="169">
        <f t="shared" si="10"/>
        <v>0</v>
      </c>
      <c r="BU35" s="169">
        <f>BU36</f>
        <v>0</v>
      </c>
      <c r="BV35" s="178"/>
      <c r="BW35" s="169">
        <f>BW36</f>
        <v>0</v>
      </c>
      <c r="BX35" s="169">
        <f>BX36</f>
        <v>0</v>
      </c>
      <c r="BY35" s="169"/>
      <c r="BZ35" s="169">
        <f>BZ36</f>
        <v>0</v>
      </c>
      <c r="CA35" s="169">
        <f>CA36</f>
        <v>0</v>
      </c>
      <c r="CB35" s="169">
        <f t="shared" si="12"/>
        <v>134506</v>
      </c>
      <c r="CC35" s="275">
        <f t="shared" si="72"/>
        <v>486796</v>
      </c>
      <c r="CD35" s="67">
        <f aca="true" t="shared" si="85" ref="CD35:CM35">CD36</f>
        <v>486796</v>
      </c>
      <c r="CE35" s="67">
        <f t="shared" si="85"/>
        <v>376107</v>
      </c>
      <c r="CF35" s="67">
        <f t="shared" si="85"/>
        <v>33214</v>
      </c>
      <c r="CG35" s="67">
        <f t="shared" si="85"/>
        <v>0</v>
      </c>
      <c r="CH35" s="275">
        <f t="shared" si="85"/>
        <v>49587</v>
      </c>
      <c r="CI35" s="67">
        <f t="shared" si="85"/>
        <v>0</v>
      </c>
      <c r="CJ35" s="67">
        <f t="shared" si="85"/>
        <v>0</v>
      </c>
      <c r="CK35" s="67">
        <f t="shared" si="85"/>
        <v>0</v>
      </c>
      <c r="CL35" s="67">
        <f t="shared" si="85"/>
        <v>49587</v>
      </c>
      <c r="CM35" s="67">
        <f t="shared" si="85"/>
        <v>49587</v>
      </c>
      <c r="CN35" s="67">
        <f t="shared" si="75"/>
        <v>536383</v>
      </c>
      <c r="CO35" s="169">
        <f t="shared" si="15"/>
        <v>0</v>
      </c>
      <c r="CP35" s="178"/>
      <c r="CQ35" s="169">
        <f>CQ36</f>
        <v>0</v>
      </c>
      <c r="CR35" s="169">
        <f>CR36</f>
        <v>0</v>
      </c>
      <c r="CS35" s="169">
        <f>CS36</f>
        <v>0</v>
      </c>
      <c r="CT35" s="169">
        <f>CT36</f>
        <v>0</v>
      </c>
      <c r="CU35" s="169">
        <f t="shared" si="16"/>
        <v>170000</v>
      </c>
      <c r="CV35" s="169">
        <f>CV36</f>
        <v>0</v>
      </c>
      <c r="CW35" s="178">
        <v>120000</v>
      </c>
      <c r="CX35" s="169">
        <f>CX36</f>
        <v>0</v>
      </c>
      <c r="CY35" s="169">
        <f>CY36</f>
        <v>0</v>
      </c>
      <c r="CZ35" s="169"/>
      <c r="DA35" s="169">
        <f>DA36</f>
        <v>170000</v>
      </c>
      <c r="DB35" s="169">
        <f>DB36</f>
        <v>170000</v>
      </c>
      <c r="DC35" s="169">
        <f t="shared" si="18"/>
        <v>170000</v>
      </c>
      <c r="DD35" s="275">
        <f t="shared" si="76"/>
        <v>486796</v>
      </c>
      <c r="DE35" s="67">
        <f aca="true" t="shared" si="86" ref="DE35:DN35">DE36</f>
        <v>486796</v>
      </c>
      <c r="DF35" s="67">
        <f t="shared" si="86"/>
        <v>376107</v>
      </c>
      <c r="DG35" s="67">
        <f t="shared" si="86"/>
        <v>33214</v>
      </c>
      <c r="DH35" s="67">
        <f t="shared" si="86"/>
        <v>0</v>
      </c>
      <c r="DI35" s="275">
        <f t="shared" si="86"/>
        <v>219587</v>
      </c>
      <c r="DJ35" s="67">
        <f t="shared" si="86"/>
        <v>0</v>
      </c>
      <c r="DK35" s="67">
        <f t="shared" si="86"/>
        <v>0</v>
      </c>
      <c r="DL35" s="67">
        <f t="shared" si="86"/>
        <v>0</v>
      </c>
      <c r="DM35" s="67">
        <f t="shared" si="86"/>
        <v>219587</v>
      </c>
      <c r="DN35" s="67">
        <f t="shared" si="86"/>
        <v>219587</v>
      </c>
      <c r="DO35" s="67">
        <f t="shared" si="79"/>
        <v>706383</v>
      </c>
      <c r="DP35" s="169">
        <f t="shared" si="51"/>
        <v>0</v>
      </c>
      <c r="DQ35" s="178"/>
      <c r="DR35" s="169">
        <f>DR36</f>
        <v>0</v>
      </c>
      <c r="DS35" s="169">
        <f>DS36</f>
        <v>0</v>
      </c>
      <c r="DT35" s="169">
        <f>DT36</f>
        <v>0</v>
      </c>
      <c r="DU35" s="169">
        <f>DU36</f>
        <v>0</v>
      </c>
      <c r="DV35" s="169">
        <f t="shared" si="21"/>
        <v>25000</v>
      </c>
      <c r="DW35" s="169">
        <f>DW36</f>
        <v>0</v>
      </c>
      <c r="DX35" s="178"/>
      <c r="DY35" s="169">
        <f>DY36</f>
        <v>0</v>
      </c>
      <c r="DZ35" s="169">
        <f>DZ36</f>
        <v>0</v>
      </c>
      <c r="EA35" s="169"/>
      <c r="EB35" s="169">
        <f>EB36</f>
        <v>25000</v>
      </c>
      <c r="EC35" s="169">
        <f>EC36</f>
        <v>25000</v>
      </c>
      <c r="ED35" s="169">
        <f t="shared" si="23"/>
        <v>25000</v>
      </c>
      <c r="EE35" s="275">
        <f t="shared" si="80"/>
        <v>486796</v>
      </c>
      <c r="EF35" s="67">
        <f aca="true" t="shared" si="87" ref="EF35:EO35">EF36</f>
        <v>486796</v>
      </c>
      <c r="EG35" s="67">
        <f t="shared" si="87"/>
        <v>376107</v>
      </c>
      <c r="EH35" s="67">
        <f t="shared" si="87"/>
        <v>33214</v>
      </c>
      <c r="EI35" s="67">
        <f t="shared" si="87"/>
        <v>0</v>
      </c>
      <c r="EJ35" s="275">
        <f t="shared" si="87"/>
        <v>244587</v>
      </c>
      <c r="EK35" s="67">
        <f t="shared" si="87"/>
        <v>0</v>
      </c>
      <c r="EL35" s="67">
        <f t="shared" si="87"/>
        <v>0</v>
      </c>
      <c r="EM35" s="67">
        <f t="shared" si="87"/>
        <v>0</v>
      </c>
      <c r="EN35" s="67">
        <f t="shared" si="87"/>
        <v>244587</v>
      </c>
      <c r="EO35" s="67">
        <f t="shared" si="87"/>
        <v>244587</v>
      </c>
      <c r="EP35" s="67">
        <f t="shared" si="83"/>
        <v>731383</v>
      </c>
    </row>
    <row r="36" spans="1:146" s="9" customFormat="1" ht="55.5" customHeight="1">
      <c r="A36" s="68" t="s">
        <v>503</v>
      </c>
      <c r="B36" s="68" t="s">
        <v>53</v>
      </c>
      <c r="C36" s="69" t="s">
        <v>710</v>
      </c>
      <c r="D36" s="76" t="s">
        <v>754</v>
      </c>
      <c r="E36" s="67"/>
      <c r="F36" s="114"/>
      <c r="G36" s="114"/>
      <c r="H36" s="114"/>
      <c r="I36" s="114"/>
      <c r="J36" s="67"/>
      <c r="K36" s="114"/>
      <c r="L36" s="114"/>
      <c r="M36" s="114"/>
      <c r="N36" s="114"/>
      <c r="O36" s="114"/>
      <c r="P36" s="67"/>
      <c r="Q36" s="67"/>
      <c r="R36" s="114"/>
      <c r="S36" s="114"/>
      <c r="T36" s="114"/>
      <c r="U36" s="114"/>
      <c r="V36" s="67"/>
      <c r="W36" s="114"/>
      <c r="X36" s="114"/>
      <c r="Y36" s="114"/>
      <c r="Z36" s="114"/>
      <c r="AA36" s="114"/>
      <c r="AB36" s="67"/>
      <c r="AC36" s="67"/>
      <c r="AD36" s="114"/>
      <c r="AE36" s="114"/>
      <c r="AF36" s="114"/>
      <c r="AG36" s="114"/>
      <c r="AH36" s="67"/>
      <c r="AI36" s="114"/>
      <c r="AJ36" s="114"/>
      <c r="AK36" s="114"/>
      <c r="AL36" s="114"/>
      <c r="AM36" s="114"/>
      <c r="AN36" s="114"/>
      <c r="AO36" s="67">
        <f>AP36+AS36</f>
        <v>352290</v>
      </c>
      <c r="AP36" s="114">
        <v>352290</v>
      </c>
      <c r="AQ36" s="114">
        <v>277290</v>
      </c>
      <c r="AR36" s="114">
        <v>7045</v>
      </c>
      <c r="AS36" s="114"/>
      <c r="AT36" s="67">
        <f>AU36+AZ36</f>
        <v>49587</v>
      </c>
      <c r="AU36" s="114"/>
      <c r="AV36" s="582"/>
      <c r="AW36" s="114"/>
      <c r="AX36" s="114"/>
      <c r="AY36" s="114"/>
      <c r="AZ36" s="114">
        <v>49587</v>
      </c>
      <c r="BA36" s="114">
        <v>49587</v>
      </c>
      <c r="BB36" s="67">
        <f t="shared" si="6"/>
        <v>401877</v>
      </c>
      <c r="BC36" s="67">
        <f t="shared" si="68"/>
        <v>352290</v>
      </c>
      <c r="BD36" s="114">
        <f aca="true" t="shared" si="88" ref="BD36:BG37">AP36+AD36</f>
        <v>352290</v>
      </c>
      <c r="BE36" s="114">
        <f t="shared" si="88"/>
        <v>277290</v>
      </c>
      <c r="BF36" s="114">
        <f t="shared" si="88"/>
        <v>7045</v>
      </c>
      <c r="BG36" s="114">
        <f t="shared" si="88"/>
        <v>0</v>
      </c>
      <c r="BH36" s="67">
        <f>BI36+BL36</f>
        <v>49587</v>
      </c>
      <c r="BI36" s="114">
        <f>AU36+AI36</f>
        <v>0</v>
      </c>
      <c r="BJ36" s="114">
        <f>AW36+AJ36</f>
        <v>0</v>
      </c>
      <c r="BK36" s="114">
        <f>AX36+AK36</f>
        <v>0</v>
      </c>
      <c r="BL36" s="114">
        <f>AZ36+AL36</f>
        <v>49587</v>
      </c>
      <c r="BM36" s="114">
        <f>BA36+AM36</f>
        <v>49587</v>
      </c>
      <c r="BN36" s="114">
        <f t="shared" si="71"/>
        <v>401877</v>
      </c>
      <c r="BO36" s="67">
        <f t="shared" si="9"/>
        <v>134506</v>
      </c>
      <c r="BP36" s="114">
        <v>134506</v>
      </c>
      <c r="BQ36" s="114">
        <v>98817</v>
      </c>
      <c r="BR36" s="114">
        <v>26169</v>
      </c>
      <c r="BS36" s="114"/>
      <c r="BT36" s="67">
        <f t="shared" si="10"/>
        <v>0</v>
      </c>
      <c r="BU36" s="114"/>
      <c r="BV36" s="582"/>
      <c r="BW36" s="114"/>
      <c r="BX36" s="114"/>
      <c r="BY36" s="114"/>
      <c r="BZ36" s="114"/>
      <c r="CA36" s="114"/>
      <c r="CB36" s="67">
        <f t="shared" si="12"/>
        <v>134506</v>
      </c>
      <c r="CC36" s="67">
        <f t="shared" si="72"/>
        <v>486796</v>
      </c>
      <c r="CD36" s="114">
        <f aca="true" t="shared" si="89" ref="CD36:CG37">BP36+BD36</f>
        <v>486796</v>
      </c>
      <c r="CE36" s="114">
        <f t="shared" si="89"/>
        <v>376107</v>
      </c>
      <c r="CF36" s="114">
        <f t="shared" si="89"/>
        <v>33214</v>
      </c>
      <c r="CG36" s="114">
        <f t="shared" si="89"/>
        <v>0</v>
      </c>
      <c r="CH36" s="67">
        <f>CI36+CL36</f>
        <v>49587</v>
      </c>
      <c r="CI36" s="114">
        <f>BU36+BI36</f>
        <v>0</v>
      </c>
      <c r="CJ36" s="114">
        <f>BW36+BJ36</f>
        <v>0</v>
      </c>
      <c r="CK36" s="114">
        <f>BX36+BK36</f>
        <v>0</v>
      </c>
      <c r="CL36" s="114">
        <f>BZ36+BL36</f>
        <v>49587</v>
      </c>
      <c r="CM36" s="114">
        <f>CA36+BM36</f>
        <v>49587</v>
      </c>
      <c r="CN36" s="114">
        <f t="shared" si="75"/>
        <v>536383</v>
      </c>
      <c r="CO36" s="169">
        <f t="shared" si="15"/>
        <v>0</v>
      </c>
      <c r="CP36" s="178"/>
      <c r="CQ36" s="170"/>
      <c r="CR36" s="170"/>
      <c r="CS36" s="170"/>
      <c r="CT36" s="170"/>
      <c r="CU36" s="169">
        <f t="shared" si="16"/>
        <v>170000</v>
      </c>
      <c r="CV36" s="170"/>
      <c r="CW36" s="286">
        <v>120000</v>
      </c>
      <c r="CX36" s="170"/>
      <c r="CY36" s="170"/>
      <c r="CZ36" s="170"/>
      <c r="DA36" s="170">
        <v>170000</v>
      </c>
      <c r="DB36" s="170">
        <v>170000</v>
      </c>
      <c r="DC36" s="169">
        <f t="shared" si="18"/>
        <v>170000</v>
      </c>
      <c r="DD36" s="275">
        <f t="shared" si="76"/>
        <v>486796</v>
      </c>
      <c r="DE36" s="114">
        <f aca="true" t="shared" si="90" ref="DE36:DH37">CQ36+CD36</f>
        <v>486796</v>
      </c>
      <c r="DF36" s="114">
        <f t="shared" si="90"/>
        <v>376107</v>
      </c>
      <c r="DG36" s="114">
        <f t="shared" si="90"/>
        <v>33214</v>
      </c>
      <c r="DH36" s="114">
        <f t="shared" si="90"/>
        <v>0</v>
      </c>
      <c r="DI36" s="67">
        <f>DJ36+DM36</f>
        <v>219587</v>
      </c>
      <c r="DJ36" s="114">
        <f>CV36+CI36</f>
        <v>0</v>
      </c>
      <c r="DK36" s="114">
        <f>CX36+CJ36</f>
        <v>0</v>
      </c>
      <c r="DL36" s="114">
        <f>CY36+CK36</f>
        <v>0</v>
      </c>
      <c r="DM36" s="114">
        <f>DA36+CL36</f>
        <v>219587</v>
      </c>
      <c r="DN36" s="114">
        <f>DB36+CM36</f>
        <v>219587</v>
      </c>
      <c r="DO36" s="114">
        <f>DD36+DI36</f>
        <v>706383</v>
      </c>
      <c r="DP36" s="169">
        <f t="shared" si="51"/>
        <v>0</v>
      </c>
      <c r="DQ36" s="178"/>
      <c r="DR36" s="170"/>
      <c r="DS36" s="170"/>
      <c r="DT36" s="170"/>
      <c r="DU36" s="170"/>
      <c r="DV36" s="169">
        <f t="shared" si="21"/>
        <v>25000</v>
      </c>
      <c r="DW36" s="170"/>
      <c r="DX36" s="286"/>
      <c r="DY36" s="170"/>
      <c r="DZ36" s="170"/>
      <c r="EA36" s="170"/>
      <c r="EB36" s="170">
        <v>25000</v>
      </c>
      <c r="EC36" s="170">
        <v>25000</v>
      </c>
      <c r="ED36" s="169">
        <f t="shared" si="23"/>
        <v>25000</v>
      </c>
      <c r="EE36" s="275">
        <f t="shared" si="80"/>
        <v>486796</v>
      </c>
      <c r="EF36" s="114">
        <f aca="true" t="shared" si="91" ref="EF36:EI37">DR36+DE36</f>
        <v>486796</v>
      </c>
      <c r="EG36" s="114">
        <f t="shared" si="91"/>
        <v>376107</v>
      </c>
      <c r="EH36" s="114">
        <f t="shared" si="91"/>
        <v>33214</v>
      </c>
      <c r="EI36" s="114">
        <f t="shared" si="91"/>
        <v>0</v>
      </c>
      <c r="EJ36" s="275">
        <f>EK36+EN36</f>
        <v>244587</v>
      </c>
      <c r="EK36" s="114">
        <f>DW36+DJ36</f>
        <v>0</v>
      </c>
      <c r="EL36" s="114">
        <f>DY36+DK36</f>
        <v>0</v>
      </c>
      <c r="EM36" s="114">
        <f>DZ36+DL36</f>
        <v>0</v>
      </c>
      <c r="EN36" s="114">
        <f>EB36+DM36</f>
        <v>244587</v>
      </c>
      <c r="EO36" s="114">
        <f>EC36+DN36</f>
        <v>244587</v>
      </c>
      <c r="EP36" s="114">
        <f>EE36+EJ36</f>
        <v>731383</v>
      </c>
    </row>
    <row r="37" spans="1:146" s="165" customFormat="1" ht="12.75">
      <c r="A37" s="64" t="s">
        <v>500</v>
      </c>
      <c r="B37" s="64">
        <v>7310</v>
      </c>
      <c r="C37" s="119" t="s">
        <v>501</v>
      </c>
      <c r="D37" s="77" t="s">
        <v>502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275"/>
      <c r="AD37" s="67"/>
      <c r="AE37" s="67"/>
      <c r="AF37" s="67"/>
      <c r="AG37" s="67"/>
      <c r="AH37" s="275"/>
      <c r="AI37" s="67"/>
      <c r="AJ37" s="67"/>
      <c r="AK37" s="67"/>
      <c r="AL37" s="67"/>
      <c r="AM37" s="67"/>
      <c r="AN37" s="67"/>
      <c r="AO37" s="169">
        <f>AP37+AS37</f>
        <v>32183.06</v>
      </c>
      <c r="AP37" s="169">
        <v>32183.06</v>
      </c>
      <c r="AQ37" s="169"/>
      <c r="AR37" s="169"/>
      <c r="AS37" s="169"/>
      <c r="AT37" s="169">
        <f>AU37+AZ37</f>
        <v>0</v>
      </c>
      <c r="AU37" s="169"/>
      <c r="AV37" s="178"/>
      <c r="AW37" s="169"/>
      <c r="AX37" s="169"/>
      <c r="AY37" s="169"/>
      <c r="AZ37" s="169"/>
      <c r="BA37" s="169"/>
      <c r="BB37" s="169">
        <f t="shared" si="6"/>
        <v>32183.06</v>
      </c>
      <c r="BC37" s="275">
        <f t="shared" si="68"/>
        <v>32183.06</v>
      </c>
      <c r="BD37" s="114">
        <f t="shared" si="88"/>
        <v>32183.06</v>
      </c>
      <c r="BE37" s="114">
        <f t="shared" si="88"/>
        <v>0</v>
      </c>
      <c r="BF37" s="114">
        <f t="shared" si="88"/>
        <v>0</v>
      </c>
      <c r="BG37" s="114">
        <f t="shared" si="88"/>
        <v>0</v>
      </c>
      <c r="BH37" s="275"/>
      <c r="BI37" s="114">
        <f>AU37+AI37</f>
        <v>0</v>
      </c>
      <c r="BJ37" s="114">
        <f>AW37+AJ37</f>
        <v>0</v>
      </c>
      <c r="BK37" s="114">
        <f>AX37+AK37</f>
        <v>0</v>
      </c>
      <c r="BL37" s="114">
        <f>AZ37+AL37</f>
        <v>0</v>
      </c>
      <c r="BM37" s="114">
        <f>BA37+AM37</f>
        <v>0</v>
      </c>
      <c r="BN37" s="67">
        <f t="shared" si="71"/>
        <v>32183.06</v>
      </c>
      <c r="BO37" s="169">
        <f t="shared" si="9"/>
        <v>0</v>
      </c>
      <c r="BP37" s="169"/>
      <c r="BQ37" s="169"/>
      <c r="BR37" s="169"/>
      <c r="BS37" s="169"/>
      <c r="BT37" s="169">
        <f t="shared" si="10"/>
        <v>0</v>
      </c>
      <c r="BU37" s="169"/>
      <c r="BV37" s="178"/>
      <c r="BW37" s="169"/>
      <c r="BX37" s="169"/>
      <c r="BY37" s="169"/>
      <c r="BZ37" s="169"/>
      <c r="CA37" s="169"/>
      <c r="CB37" s="169">
        <f t="shared" si="12"/>
        <v>0</v>
      </c>
      <c r="CC37" s="275">
        <f t="shared" si="72"/>
        <v>32183.06</v>
      </c>
      <c r="CD37" s="114">
        <f t="shared" si="89"/>
        <v>32183.06</v>
      </c>
      <c r="CE37" s="114">
        <f t="shared" si="89"/>
        <v>0</v>
      </c>
      <c r="CF37" s="114">
        <f t="shared" si="89"/>
        <v>0</v>
      </c>
      <c r="CG37" s="114">
        <f t="shared" si="89"/>
        <v>0</v>
      </c>
      <c r="CH37" s="275"/>
      <c r="CI37" s="114">
        <f>BU37+BI37</f>
        <v>0</v>
      </c>
      <c r="CJ37" s="114">
        <f>BW37+BJ37</f>
        <v>0</v>
      </c>
      <c r="CK37" s="114">
        <f>BX37+BK37</f>
        <v>0</v>
      </c>
      <c r="CL37" s="114">
        <f>BZ37+BL37</f>
        <v>0</v>
      </c>
      <c r="CM37" s="114">
        <f>CA37+BM37</f>
        <v>0</v>
      </c>
      <c r="CN37" s="67">
        <f t="shared" si="75"/>
        <v>32183.06</v>
      </c>
      <c r="CO37" s="169">
        <f t="shared" si="15"/>
        <v>0</v>
      </c>
      <c r="CP37" s="178"/>
      <c r="CQ37" s="169"/>
      <c r="CR37" s="169"/>
      <c r="CS37" s="169"/>
      <c r="CT37" s="169"/>
      <c r="CU37" s="169">
        <f t="shared" si="16"/>
        <v>0</v>
      </c>
      <c r="CV37" s="169"/>
      <c r="CW37" s="178"/>
      <c r="CX37" s="169"/>
      <c r="CY37" s="169"/>
      <c r="CZ37" s="169"/>
      <c r="DA37" s="169"/>
      <c r="DB37" s="169"/>
      <c r="DC37" s="169">
        <f t="shared" si="18"/>
        <v>0</v>
      </c>
      <c r="DD37" s="275">
        <f t="shared" si="76"/>
        <v>32183.06</v>
      </c>
      <c r="DE37" s="114">
        <f t="shared" si="90"/>
        <v>32183.06</v>
      </c>
      <c r="DF37" s="114">
        <f t="shared" si="90"/>
        <v>0</v>
      </c>
      <c r="DG37" s="114">
        <f t="shared" si="90"/>
        <v>0</v>
      </c>
      <c r="DH37" s="114">
        <f t="shared" si="90"/>
        <v>0</v>
      </c>
      <c r="DI37" s="275"/>
      <c r="DJ37" s="114">
        <f>CV37+CI37</f>
        <v>0</v>
      </c>
      <c r="DK37" s="114">
        <f>CX37+CJ37</f>
        <v>0</v>
      </c>
      <c r="DL37" s="114">
        <f>CY37+CK37</f>
        <v>0</v>
      </c>
      <c r="DM37" s="114">
        <f>DA37+CL37</f>
        <v>0</v>
      </c>
      <c r="DN37" s="114">
        <f>DB37+CM37</f>
        <v>0</v>
      </c>
      <c r="DO37" s="67">
        <f t="shared" si="79"/>
        <v>32183.06</v>
      </c>
      <c r="DP37" s="169">
        <f t="shared" si="51"/>
        <v>0</v>
      </c>
      <c r="DQ37" s="178"/>
      <c r="DR37" s="169"/>
      <c r="DS37" s="169"/>
      <c r="DT37" s="169"/>
      <c r="DU37" s="169"/>
      <c r="DV37" s="169">
        <f t="shared" si="21"/>
        <v>0</v>
      </c>
      <c r="DW37" s="169"/>
      <c r="DX37" s="178"/>
      <c r="DY37" s="169"/>
      <c r="DZ37" s="169"/>
      <c r="EA37" s="169"/>
      <c r="EB37" s="169"/>
      <c r="EC37" s="169"/>
      <c r="ED37" s="169">
        <f t="shared" si="23"/>
        <v>0</v>
      </c>
      <c r="EE37" s="275">
        <f t="shared" si="80"/>
        <v>32183.06</v>
      </c>
      <c r="EF37" s="114">
        <f t="shared" si="91"/>
        <v>32183.06</v>
      </c>
      <c r="EG37" s="114">
        <f t="shared" si="91"/>
        <v>0</v>
      </c>
      <c r="EH37" s="114">
        <f t="shared" si="91"/>
        <v>0</v>
      </c>
      <c r="EI37" s="114">
        <f t="shared" si="91"/>
        <v>0</v>
      </c>
      <c r="EJ37" s="275"/>
      <c r="EK37" s="114">
        <f>DW37+DJ37</f>
        <v>0</v>
      </c>
      <c r="EL37" s="114">
        <f>DY37+DK37</f>
        <v>0</v>
      </c>
      <c r="EM37" s="114">
        <f>DZ37+DL37</f>
        <v>0</v>
      </c>
      <c r="EN37" s="114">
        <f>EB37+DM37</f>
        <v>0</v>
      </c>
      <c r="EO37" s="114">
        <f>EC37+DN37</f>
        <v>0</v>
      </c>
      <c r="EP37" s="67">
        <f>EE37+EJ37</f>
        <v>32183.06</v>
      </c>
    </row>
    <row r="38" spans="1:146" ht="27.75" customHeight="1">
      <c r="A38" s="64" t="s">
        <v>265</v>
      </c>
      <c r="B38" s="64" t="s">
        <v>266</v>
      </c>
      <c r="C38" s="69"/>
      <c r="D38" s="74" t="s">
        <v>267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169">
        <f t="shared" si="1"/>
        <v>0</v>
      </c>
      <c r="R38" s="169">
        <f>R40</f>
        <v>0</v>
      </c>
      <c r="S38" s="169">
        <f aca="true" t="shared" si="92" ref="S38:AA38">S40</f>
        <v>0</v>
      </c>
      <c r="T38" s="169">
        <f t="shared" si="92"/>
        <v>0</v>
      </c>
      <c r="U38" s="169">
        <f t="shared" si="92"/>
        <v>0</v>
      </c>
      <c r="V38" s="169">
        <f t="shared" si="2"/>
        <v>0</v>
      </c>
      <c r="W38" s="169">
        <f t="shared" si="92"/>
        <v>0</v>
      </c>
      <c r="X38" s="169">
        <f t="shared" si="92"/>
        <v>0</v>
      </c>
      <c r="Y38" s="169">
        <f t="shared" si="92"/>
        <v>0</v>
      </c>
      <c r="Z38" s="169">
        <f t="shared" si="92"/>
        <v>0</v>
      </c>
      <c r="AA38" s="169">
        <f t="shared" si="92"/>
        <v>0</v>
      </c>
      <c r="AB38" s="169">
        <f t="shared" si="3"/>
        <v>0</v>
      </c>
      <c r="AC38" s="275">
        <f>AC40</f>
        <v>0</v>
      </c>
      <c r="AD38" s="67">
        <f aca="true" t="shared" si="93" ref="AD38:AN38">AD40</f>
        <v>0</v>
      </c>
      <c r="AE38" s="67">
        <f t="shared" si="93"/>
        <v>0</v>
      </c>
      <c r="AF38" s="67">
        <f t="shared" si="93"/>
        <v>0</v>
      </c>
      <c r="AG38" s="67">
        <f t="shared" si="93"/>
        <v>0</v>
      </c>
      <c r="AH38" s="275">
        <f t="shared" si="93"/>
        <v>800000</v>
      </c>
      <c r="AI38" s="67">
        <f t="shared" si="93"/>
        <v>0</v>
      </c>
      <c r="AJ38" s="67">
        <f t="shared" si="93"/>
        <v>0</v>
      </c>
      <c r="AK38" s="67">
        <f t="shared" si="93"/>
        <v>0</v>
      </c>
      <c r="AL38" s="67">
        <f t="shared" si="93"/>
        <v>800000</v>
      </c>
      <c r="AM38" s="67">
        <f t="shared" si="93"/>
        <v>800000</v>
      </c>
      <c r="AN38" s="67">
        <f t="shared" si="93"/>
        <v>800000</v>
      </c>
      <c r="AO38" s="169">
        <f t="shared" si="4"/>
        <v>0</v>
      </c>
      <c r="AP38" s="169">
        <f>AP40</f>
        <v>0</v>
      </c>
      <c r="AQ38" s="169">
        <f aca="true" t="shared" si="94" ref="AQ38:BA38">AQ40</f>
        <v>0</v>
      </c>
      <c r="AR38" s="169">
        <f t="shared" si="94"/>
        <v>0</v>
      </c>
      <c r="AS38" s="169">
        <f t="shared" si="94"/>
        <v>0</v>
      </c>
      <c r="AT38" s="169">
        <f t="shared" si="35"/>
        <v>0</v>
      </c>
      <c r="AU38" s="169">
        <f t="shared" si="94"/>
        <v>0</v>
      </c>
      <c r="AV38" s="178"/>
      <c r="AW38" s="169">
        <f t="shared" si="94"/>
        <v>0</v>
      </c>
      <c r="AX38" s="169">
        <f t="shared" si="94"/>
        <v>0</v>
      </c>
      <c r="AY38" s="169"/>
      <c r="AZ38" s="169">
        <f t="shared" si="94"/>
        <v>0</v>
      </c>
      <c r="BA38" s="169">
        <f t="shared" si="94"/>
        <v>0</v>
      </c>
      <c r="BB38" s="169">
        <f t="shared" si="6"/>
        <v>0</v>
      </c>
      <c r="BC38" s="275">
        <f aca="true" t="shared" si="95" ref="BC38:BN38">BC40</f>
        <v>0</v>
      </c>
      <c r="BD38" s="67">
        <f t="shared" si="95"/>
        <v>0</v>
      </c>
      <c r="BE38" s="67">
        <f t="shared" si="95"/>
        <v>0</v>
      </c>
      <c r="BF38" s="67">
        <f t="shared" si="95"/>
        <v>0</v>
      </c>
      <c r="BG38" s="67">
        <f t="shared" si="95"/>
        <v>0</v>
      </c>
      <c r="BH38" s="275">
        <f t="shared" si="95"/>
        <v>800000</v>
      </c>
      <c r="BI38" s="67">
        <f t="shared" si="95"/>
        <v>0</v>
      </c>
      <c r="BJ38" s="67">
        <f t="shared" si="95"/>
        <v>0</v>
      </c>
      <c r="BK38" s="67">
        <f t="shared" si="95"/>
        <v>0</v>
      </c>
      <c r="BL38" s="67">
        <f t="shared" si="95"/>
        <v>800000</v>
      </c>
      <c r="BM38" s="67">
        <f t="shared" si="95"/>
        <v>800000</v>
      </c>
      <c r="BN38" s="67">
        <f t="shared" si="95"/>
        <v>800000</v>
      </c>
      <c r="BO38" s="169">
        <f aca="true" t="shared" si="96" ref="BO38:BO58">BP38+BS38</f>
        <v>0</v>
      </c>
      <c r="BP38" s="169">
        <f>BP40+BP39</f>
        <v>0</v>
      </c>
      <c r="BQ38" s="169">
        <f>BQ40+BQ39</f>
        <v>0</v>
      </c>
      <c r="BR38" s="169">
        <f>BR40+BR39</f>
        <v>0</v>
      </c>
      <c r="BS38" s="169">
        <f>BS40+BS39</f>
        <v>0</v>
      </c>
      <c r="BT38" s="169">
        <f aca="true" t="shared" si="97" ref="BT38:BT56">BU38+BZ38</f>
        <v>0</v>
      </c>
      <c r="BU38" s="169">
        <f>BU40+BU39</f>
        <v>0</v>
      </c>
      <c r="BV38" s="169">
        <f aca="true" t="shared" si="98" ref="BV38:CA38">BV40+BV39</f>
        <v>0</v>
      </c>
      <c r="BW38" s="169">
        <f t="shared" si="98"/>
        <v>0</v>
      </c>
      <c r="BX38" s="169">
        <f t="shared" si="98"/>
        <v>0</v>
      </c>
      <c r="BY38" s="169">
        <f t="shared" si="98"/>
        <v>0</v>
      </c>
      <c r="BZ38" s="169">
        <f t="shared" si="98"/>
        <v>0</v>
      </c>
      <c r="CA38" s="169">
        <f t="shared" si="98"/>
        <v>0</v>
      </c>
      <c r="CB38" s="169">
        <f t="shared" si="12"/>
        <v>0</v>
      </c>
      <c r="CC38" s="275">
        <f aca="true" t="shared" si="99" ref="CC38:CN38">CC40</f>
        <v>0</v>
      </c>
      <c r="CD38" s="67">
        <f t="shared" si="99"/>
        <v>0</v>
      </c>
      <c r="CE38" s="67">
        <f t="shared" si="99"/>
        <v>0</v>
      </c>
      <c r="CF38" s="67">
        <f t="shared" si="99"/>
        <v>0</v>
      </c>
      <c r="CG38" s="67">
        <f t="shared" si="99"/>
        <v>0</v>
      </c>
      <c r="CH38" s="275">
        <f t="shared" si="99"/>
        <v>800000</v>
      </c>
      <c r="CI38" s="67">
        <f t="shared" si="99"/>
        <v>0</v>
      </c>
      <c r="CJ38" s="67">
        <f t="shared" si="99"/>
        <v>0</v>
      </c>
      <c r="CK38" s="67">
        <f t="shared" si="99"/>
        <v>0</v>
      </c>
      <c r="CL38" s="67">
        <f t="shared" si="99"/>
        <v>800000</v>
      </c>
      <c r="CM38" s="67">
        <f t="shared" si="99"/>
        <v>800000</v>
      </c>
      <c r="CN38" s="67">
        <f t="shared" si="99"/>
        <v>800000</v>
      </c>
      <c r="CO38" s="169">
        <f t="shared" si="15"/>
        <v>0</v>
      </c>
      <c r="CP38" s="178"/>
      <c r="CQ38" s="169">
        <f>CQ40+CQ39</f>
        <v>0</v>
      </c>
      <c r="CR38" s="169">
        <f>CR40+CR39</f>
        <v>0</v>
      </c>
      <c r="CS38" s="169">
        <f>CS40+CS39</f>
        <v>0</v>
      </c>
      <c r="CT38" s="169">
        <f>CT40+CT39</f>
        <v>0</v>
      </c>
      <c r="CU38" s="169">
        <f t="shared" si="16"/>
        <v>95884</v>
      </c>
      <c r="CV38" s="169">
        <f>CV40+CV39</f>
        <v>0</v>
      </c>
      <c r="CW38" s="169">
        <f aca="true" t="shared" si="100" ref="CW38:DB38">CW40+CW39</f>
        <v>0</v>
      </c>
      <c r="CX38" s="169">
        <f t="shared" si="100"/>
        <v>0</v>
      </c>
      <c r="CY38" s="169">
        <f t="shared" si="100"/>
        <v>0</v>
      </c>
      <c r="CZ38" s="169">
        <f t="shared" si="100"/>
        <v>95884</v>
      </c>
      <c r="DA38" s="169">
        <f t="shared" si="100"/>
        <v>95884</v>
      </c>
      <c r="DB38" s="169">
        <f t="shared" si="100"/>
        <v>95884</v>
      </c>
      <c r="DC38" s="169">
        <f t="shared" si="18"/>
        <v>95884</v>
      </c>
      <c r="DD38" s="275">
        <f aca="true" t="shared" si="101" ref="DD38:DJ38">DD40</f>
        <v>0</v>
      </c>
      <c r="DE38" s="67">
        <f t="shared" si="101"/>
        <v>0</v>
      </c>
      <c r="DF38" s="67">
        <f t="shared" si="101"/>
        <v>0</v>
      </c>
      <c r="DG38" s="67">
        <f t="shared" si="101"/>
        <v>0</v>
      </c>
      <c r="DH38" s="67">
        <f t="shared" si="101"/>
        <v>0</v>
      </c>
      <c r="DI38" s="275">
        <f>SUM(DI39:DI40)</f>
        <v>895884</v>
      </c>
      <c r="DJ38" s="67">
        <f t="shared" si="101"/>
        <v>0</v>
      </c>
      <c r="DK38" s="67">
        <f>DK40+DK39</f>
        <v>0</v>
      </c>
      <c r="DL38" s="67">
        <f>DL40+DL39</f>
        <v>0</v>
      </c>
      <c r="DM38" s="67">
        <f>DM40+DM39</f>
        <v>895884</v>
      </c>
      <c r="DN38" s="67">
        <f>DN40+DN39</f>
        <v>895884</v>
      </c>
      <c r="DO38" s="67">
        <f t="shared" si="79"/>
        <v>895884</v>
      </c>
      <c r="DP38" s="169">
        <f t="shared" si="51"/>
        <v>0</v>
      </c>
      <c r="DQ38" s="178"/>
      <c r="DR38" s="169">
        <f>DR40+DR39</f>
        <v>0</v>
      </c>
      <c r="DS38" s="169">
        <f>DS40+DS39</f>
        <v>0</v>
      </c>
      <c r="DT38" s="169">
        <f>DT40+DT39</f>
        <v>0</v>
      </c>
      <c r="DU38" s="169">
        <f>DU40+DU39</f>
        <v>0</v>
      </c>
      <c r="DV38" s="169">
        <f t="shared" si="21"/>
        <v>0</v>
      </c>
      <c r="DW38" s="169">
        <f>DW40+DW39</f>
        <v>0</v>
      </c>
      <c r="DX38" s="169">
        <f aca="true" t="shared" si="102" ref="DX38:EC38">DX40+DX39</f>
        <v>0</v>
      </c>
      <c r="DY38" s="169">
        <f t="shared" si="102"/>
        <v>0</v>
      </c>
      <c r="DZ38" s="169">
        <f t="shared" si="102"/>
        <v>0</v>
      </c>
      <c r="EA38" s="169">
        <f t="shared" si="102"/>
        <v>0</v>
      </c>
      <c r="EB38" s="169">
        <f t="shared" si="102"/>
        <v>0</v>
      </c>
      <c r="EC38" s="169">
        <f t="shared" si="102"/>
        <v>0</v>
      </c>
      <c r="ED38" s="169">
        <f t="shared" si="23"/>
        <v>0</v>
      </c>
      <c r="EE38" s="275">
        <f>EE40</f>
        <v>0</v>
      </c>
      <c r="EF38" s="67">
        <f>EF40</f>
        <v>0</v>
      </c>
      <c r="EG38" s="67">
        <f>EG40</f>
        <v>0</v>
      </c>
      <c r="EH38" s="67">
        <f>EH40</f>
        <v>0</v>
      </c>
      <c r="EI38" s="67">
        <f>EI40</f>
        <v>0</v>
      </c>
      <c r="EJ38" s="275">
        <f>SUM(EJ39:EJ40)</f>
        <v>895884</v>
      </c>
      <c r="EK38" s="67">
        <f>EK40</f>
        <v>0</v>
      </c>
      <c r="EL38" s="67">
        <f>EL40+EL39</f>
        <v>0</v>
      </c>
      <c r="EM38" s="67">
        <f>EM40+EM39</f>
        <v>0</v>
      </c>
      <c r="EN38" s="67">
        <f>EN40+EN39</f>
        <v>895884</v>
      </c>
      <c r="EO38" s="67">
        <f>EO40+EO39</f>
        <v>895884</v>
      </c>
      <c r="EP38" s="67">
        <f>EE38+EJ38</f>
        <v>895884</v>
      </c>
    </row>
    <row r="39" spans="1:146" ht="27.75" customHeight="1">
      <c r="A39" s="68" t="s">
        <v>470</v>
      </c>
      <c r="B39" s="68">
        <v>7322</v>
      </c>
      <c r="C39" s="71" t="s">
        <v>104</v>
      </c>
      <c r="D39" s="76" t="s">
        <v>471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275"/>
      <c r="AD39" s="67"/>
      <c r="AE39" s="67"/>
      <c r="AF39" s="67"/>
      <c r="AG39" s="67"/>
      <c r="AH39" s="275"/>
      <c r="AI39" s="67"/>
      <c r="AJ39" s="67"/>
      <c r="AK39" s="67"/>
      <c r="AL39" s="67"/>
      <c r="AM39" s="67"/>
      <c r="AN39" s="67"/>
      <c r="AO39" s="169"/>
      <c r="AP39" s="169"/>
      <c r="AQ39" s="169"/>
      <c r="AR39" s="169"/>
      <c r="AS39" s="169"/>
      <c r="AT39" s="169"/>
      <c r="AU39" s="169"/>
      <c r="AV39" s="178"/>
      <c r="AW39" s="169"/>
      <c r="AX39" s="169"/>
      <c r="AY39" s="169"/>
      <c r="AZ39" s="169"/>
      <c r="BA39" s="169"/>
      <c r="BB39" s="169"/>
      <c r="BC39" s="275"/>
      <c r="BD39" s="67"/>
      <c r="BE39" s="67"/>
      <c r="BF39" s="67"/>
      <c r="BG39" s="67"/>
      <c r="BH39" s="275"/>
      <c r="BI39" s="67"/>
      <c r="BJ39" s="67"/>
      <c r="BK39" s="67"/>
      <c r="BL39" s="67"/>
      <c r="BM39" s="67"/>
      <c r="BN39" s="67"/>
      <c r="BO39" s="169">
        <f t="shared" si="96"/>
        <v>0</v>
      </c>
      <c r="BP39" s="169"/>
      <c r="BQ39" s="169"/>
      <c r="BR39" s="169"/>
      <c r="BS39" s="169"/>
      <c r="BT39" s="169">
        <f t="shared" si="97"/>
        <v>0</v>
      </c>
      <c r="BU39" s="169"/>
      <c r="BV39" s="178"/>
      <c r="BW39" s="169"/>
      <c r="BX39" s="169"/>
      <c r="BY39" s="169"/>
      <c r="BZ39" s="169"/>
      <c r="CA39" s="169"/>
      <c r="CB39" s="169"/>
      <c r="CC39" s="275"/>
      <c r="CD39" s="67"/>
      <c r="CE39" s="67"/>
      <c r="CF39" s="67"/>
      <c r="CG39" s="67"/>
      <c r="CH39" s="275"/>
      <c r="CI39" s="67"/>
      <c r="CJ39" s="67"/>
      <c r="CK39" s="67"/>
      <c r="CL39" s="67"/>
      <c r="CM39" s="67"/>
      <c r="CN39" s="67"/>
      <c r="CO39" s="169">
        <f t="shared" si="15"/>
        <v>0</v>
      </c>
      <c r="CP39" s="178"/>
      <c r="CQ39" s="169"/>
      <c r="CR39" s="169"/>
      <c r="CS39" s="169"/>
      <c r="CT39" s="169"/>
      <c r="CU39" s="169">
        <f t="shared" si="16"/>
        <v>95884</v>
      </c>
      <c r="CV39" s="169"/>
      <c r="CW39" s="178"/>
      <c r="CX39" s="169"/>
      <c r="CY39" s="169"/>
      <c r="CZ39" s="178">
        <v>95884</v>
      </c>
      <c r="DA39" s="169">
        <v>95884</v>
      </c>
      <c r="DB39" s="169">
        <v>95884</v>
      </c>
      <c r="DC39" s="169"/>
      <c r="DD39" s="275"/>
      <c r="DE39" s="67"/>
      <c r="DF39" s="67"/>
      <c r="DG39" s="67"/>
      <c r="DH39" s="67"/>
      <c r="DI39" s="275">
        <f>DJ39+DM39</f>
        <v>95884</v>
      </c>
      <c r="DJ39" s="114">
        <f>CV39+CI39</f>
        <v>0</v>
      </c>
      <c r="DK39" s="114">
        <f>CX39+CJ39</f>
        <v>0</v>
      </c>
      <c r="DL39" s="114">
        <f>CY39+CK39</f>
        <v>0</v>
      </c>
      <c r="DM39" s="114">
        <f>DA39+CL39</f>
        <v>95884</v>
      </c>
      <c r="DN39" s="114">
        <f>DB39+CM39</f>
        <v>95884</v>
      </c>
      <c r="DO39" s="114">
        <f>DD39+DI39</f>
        <v>95884</v>
      </c>
      <c r="DP39" s="169">
        <f t="shared" si="51"/>
        <v>0</v>
      </c>
      <c r="DQ39" s="178"/>
      <c r="DR39" s="169"/>
      <c r="DS39" s="169"/>
      <c r="DT39" s="169"/>
      <c r="DU39" s="169"/>
      <c r="DV39" s="169">
        <f t="shared" si="21"/>
        <v>0</v>
      </c>
      <c r="DW39" s="169"/>
      <c r="DX39" s="178"/>
      <c r="DY39" s="169"/>
      <c r="DZ39" s="169"/>
      <c r="EA39" s="178"/>
      <c r="EB39" s="169"/>
      <c r="EC39" s="169"/>
      <c r="ED39" s="169"/>
      <c r="EE39" s="275"/>
      <c r="EF39" s="67"/>
      <c r="EG39" s="67"/>
      <c r="EH39" s="67"/>
      <c r="EI39" s="67"/>
      <c r="EJ39" s="275">
        <f>EK39+EN39</f>
        <v>95884</v>
      </c>
      <c r="EK39" s="114">
        <f>DW39+DJ39</f>
        <v>0</v>
      </c>
      <c r="EL39" s="114">
        <f>DY39+DK39</f>
        <v>0</v>
      </c>
      <c r="EM39" s="114">
        <f>DZ39+DL39</f>
        <v>0</v>
      </c>
      <c r="EN39" s="114">
        <f>EB39+DM39</f>
        <v>95884</v>
      </c>
      <c r="EO39" s="114">
        <f>EC39+DN39</f>
        <v>95884</v>
      </c>
      <c r="EP39" s="114">
        <f>EE39+EJ39</f>
        <v>95884</v>
      </c>
    </row>
    <row r="40" spans="1:146" ht="28.5">
      <c r="A40" s="71" t="s">
        <v>103</v>
      </c>
      <c r="B40" s="68">
        <v>7325</v>
      </c>
      <c r="C40" s="71" t="s">
        <v>104</v>
      </c>
      <c r="D40" s="76" t="s">
        <v>105</v>
      </c>
      <c r="E40" s="114">
        <v>0</v>
      </c>
      <c r="F40" s="67"/>
      <c r="G40" s="67"/>
      <c r="H40" s="67"/>
      <c r="I40" s="67"/>
      <c r="J40" s="67">
        <v>800000</v>
      </c>
      <c r="K40" s="67"/>
      <c r="L40" s="67"/>
      <c r="M40" s="67"/>
      <c r="N40" s="114">
        <v>800000</v>
      </c>
      <c r="O40" s="114">
        <v>800000</v>
      </c>
      <c r="P40" s="67">
        <f t="shared" si="48"/>
        <v>800000</v>
      </c>
      <c r="Q40" s="169">
        <f t="shared" si="1"/>
        <v>0</v>
      </c>
      <c r="R40" s="169"/>
      <c r="S40" s="169"/>
      <c r="T40" s="169"/>
      <c r="U40" s="169"/>
      <c r="V40" s="169">
        <f t="shared" si="2"/>
        <v>0</v>
      </c>
      <c r="W40" s="169"/>
      <c r="X40" s="169"/>
      <c r="Y40" s="169"/>
      <c r="Z40" s="170"/>
      <c r="AA40" s="170"/>
      <c r="AB40" s="169">
        <f t="shared" si="3"/>
        <v>0</v>
      </c>
      <c r="AC40" s="275">
        <v>0</v>
      </c>
      <c r="AD40" s="114">
        <f>R40+F40</f>
        <v>0</v>
      </c>
      <c r="AE40" s="114">
        <f>S40+G40</f>
        <v>0</v>
      </c>
      <c r="AF40" s="114">
        <f>T40+H40</f>
        <v>0</v>
      </c>
      <c r="AG40" s="114">
        <f>U40+I40</f>
        <v>0</v>
      </c>
      <c r="AH40" s="275">
        <f>AI40+AL40</f>
        <v>800000</v>
      </c>
      <c r="AI40" s="114">
        <f>W40+K40</f>
        <v>0</v>
      </c>
      <c r="AJ40" s="114">
        <f>X40+L40</f>
        <v>0</v>
      </c>
      <c r="AK40" s="114">
        <f>Y40+M40</f>
        <v>0</v>
      </c>
      <c r="AL40" s="114">
        <f>Z40+N40</f>
        <v>800000</v>
      </c>
      <c r="AM40" s="114">
        <f>AA40+O40</f>
        <v>800000</v>
      </c>
      <c r="AN40" s="114">
        <f t="shared" si="50"/>
        <v>800000</v>
      </c>
      <c r="AO40" s="169">
        <f t="shared" si="4"/>
        <v>0</v>
      </c>
      <c r="AP40" s="169"/>
      <c r="AQ40" s="169"/>
      <c r="AR40" s="169"/>
      <c r="AS40" s="169"/>
      <c r="AT40" s="169">
        <f t="shared" si="35"/>
        <v>0</v>
      </c>
      <c r="AU40" s="169"/>
      <c r="AV40" s="178"/>
      <c r="AW40" s="169"/>
      <c r="AX40" s="169"/>
      <c r="AY40" s="169"/>
      <c r="AZ40" s="170"/>
      <c r="BA40" s="170"/>
      <c r="BB40" s="169">
        <f t="shared" si="6"/>
        <v>0</v>
      </c>
      <c r="BC40" s="275">
        <v>0</v>
      </c>
      <c r="BD40" s="114">
        <f>AP40+AD40</f>
        <v>0</v>
      </c>
      <c r="BE40" s="114">
        <f>AQ40+AE40</f>
        <v>0</v>
      </c>
      <c r="BF40" s="114">
        <f>AR40+AF40</f>
        <v>0</v>
      </c>
      <c r="BG40" s="114">
        <f>AS40+AG40</f>
        <v>0</v>
      </c>
      <c r="BH40" s="275">
        <f>BI40+BL40</f>
        <v>800000</v>
      </c>
      <c r="BI40" s="114">
        <f>AU40+AI40</f>
        <v>0</v>
      </c>
      <c r="BJ40" s="114">
        <f>AW40+AJ40</f>
        <v>0</v>
      </c>
      <c r="BK40" s="114">
        <f>AX40+AK40</f>
        <v>0</v>
      </c>
      <c r="BL40" s="114">
        <f>AZ40+AL40</f>
        <v>800000</v>
      </c>
      <c r="BM40" s="114">
        <f>BA40+AM40</f>
        <v>800000</v>
      </c>
      <c r="BN40" s="114">
        <f aca="true" t="shared" si="103" ref="BN40:BN82">BC40+BH40</f>
        <v>800000</v>
      </c>
      <c r="BO40" s="169">
        <f t="shared" si="96"/>
        <v>0</v>
      </c>
      <c r="BP40" s="169"/>
      <c r="BQ40" s="169"/>
      <c r="BR40" s="169"/>
      <c r="BS40" s="169"/>
      <c r="BT40" s="169">
        <f t="shared" si="97"/>
        <v>0</v>
      </c>
      <c r="BU40" s="169"/>
      <c r="BV40" s="178"/>
      <c r="BW40" s="169"/>
      <c r="BX40" s="169"/>
      <c r="BY40" s="169"/>
      <c r="BZ40" s="170"/>
      <c r="CA40" s="170"/>
      <c r="CB40" s="169">
        <f t="shared" si="12"/>
        <v>0</v>
      </c>
      <c r="CC40" s="275">
        <v>0</v>
      </c>
      <c r="CD40" s="114">
        <f>BP40+BD40</f>
        <v>0</v>
      </c>
      <c r="CE40" s="114">
        <f>BQ40+BE40</f>
        <v>0</v>
      </c>
      <c r="CF40" s="114">
        <f>BR40+BF40</f>
        <v>0</v>
      </c>
      <c r="CG40" s="114">
        <f>BS40+BG40</f>
        <v>0</v>
      </c>
      <c r="CH40" s="275">
        <f>CI40+CL40</f>
        <v>800000</v>
      </c>
      <c r="CI40" s="114">
        <f>BU40+BI40</f>
        <v>0</v>
      </c>
      <c r="CJ40" s="114">
        <f>BW40+BJ40</f>
        <v>0</v>
      </c>
      <c r="CK40" s="114">
        <f>BX40+BK40</f>
        <v>0</v>
      </c>
      <c r="CL40" s="114">
        <f>BZ40+BL40</f>
        <v>800000</v>
      </c>
      <c r="CM40" s="114">
        <f>CA40+BM40</f>
        <v>800000</v>
      </c>
      <c r="CN40" s="114">
        <f aca="true" t="shared" si="104" ref="CN40:CN82">CC40+CH40</f>
        <v>800000</v>
      </c>
      <c r="CO40" s="169">
        <f t="shared" si="15"/>
        <v>0</v>
      </c>
      <c r="CP40" s="178"/>
      <c r="CQ40" s="169"/>
      <c r="CR40" s="169"/>
      <c r="CS40" s="169"/>
      <c r="CT40" s="169"/>
      <c r="CU40" s="169">
        <f t="shared" si="16"/>
        <v>0</v>
      </c>
      <c r="CV40" s="169"/>
      <c r="CW40" s="178"/>
      <c r="CX40" s="169"/>
      <c r="CY40" s="169"/>
      <c r="CZ40" s="169"/>
      <c r="DA40" s="170"/>
      <c r="DB40" s="170"/>
      <c r="DC40" s="169">
        <f>CO40+CU40</f>
        <v>0</v>
      </c>
      <c r="DD40" s="275">
        <v>0</v>
      </c>
      <c r="DE40" s="114">
        <f>CQ40+CD40</f>
        <v>0</v>
      </c>
      <c r="DF40" s="114">
        <f>CR40+CE40</f>
        <v>0</v>
      </c>
      <c r="DG40" s="114">
        <f>CS40+CF40</f>
        <v>0</v>
      </c>
      <c r="DH40" s="114">
        <f>CT40+CG40</f>
        <v>0</v>
      </c>
      <c r="DI40" s="275">
        <f>DJ40+DM40</f>
        <v>800000</v>
      </c>
      <c r="DJ40" s="114">
        <f>CV40+CI40</f>
        <v>0</v>
      </c>
      <c r="DK40" s="114">
        <f>CX40+CJ40</f>
        <v>0</v>
      </c>
      <c r="DL40" s="114">
        <f>CY40+CK40</f>
        <v>0</v>
      </c>
      <c r="DM40" s="114">
        <f>DA40+CL40</f>
        <v>800000</v>
      </c>
      <c r="DN40" s="114">
        <f>DB40+CM40</f>
        <v>800000</v>
      </c>
      <c r="DO40" s="114">
        <f aca="true" t="shared" si="105" ref="DO40:DO82">DD40+DI40</f>
        <v>800000</v>
      </c>
      <c r="DP40" s="169">
        <f t="shared" si="51"/>
        <v>0</v>
      </c>
      <c r="DQ40" s="178"/>
      <c r="DR40" s="169"/>
      <c r="DS40" s="169"/>
      <c r="DT40" s="169"/>
      <c r="DU40" s="169"/>
      <c r="DV40" s="169">
        <f t="shared" si="21"/>
        <v>0</v>
      </c>
      <c r="DW40" s="169"/>
      <c r="DX40" s="178"/>
      <c r="DY40" s="169"/>
      <c r="DZ40" s="169"/>
      <c r="EA40" s="169"/>
      <c r="EB40" s="170"/>
      <c r="EC40" s="170"/>
      <c r="ED40" s="169">
        <f>DP40+DV40</f>
        <v>0</v>
      </c>
      <c r="EE40" s="275">
        <v>0</v>
      </c>
      <c r="EF40" s="114">
        <f>DR40+DE40</f>
        <v>0</v>
      </c>
      <c r="EG40" s="114">
        <f>DS40+DF40</f>
        <v>0</v>
      </c>
      <c r="EH40" s="114">
        <f>DT40+DG40</f>
        <v>0</v>
      </c>
      <c r="EI40" s="114">
        <f>DU40+DH40</f>
        <v>0</v>
      </c>
      <c r="EJ40" s="275">
        <f>EK40+EN40</f>
        <v>800000</v>
      </c>
      <c r="EK40" s="114">
        <f>DW40+DJ40</f>
        <v>0</v>
      </c>
      <c r="EL40" s="114">
        <f>DY40+DK40</f>
        <v>0</v>
      </c>
      <c r="EM40" s="114">
        <f>DZ40+DL40</f>
        <v>0</v>
      </c>
      <c r="EN40" s="114">
        <f>EB40+DM40</f>
        <v>800000</v>
      </c>
      <c r="EO40" s="114">
        <f>EC40+DN40</f>
        <v>800000</v>
      </c>
      <c r="EP40" s="114">
        <f aca="true" t="shared" si="106" ref="EP40:EP82">EE40+EJ40</f>
        <v>800000</v>
      </c>
    </row>
    <row r="41" spans="1:146" ht="16.5" customHeight="1">
      <c r="A41" s="174" t="s">
        <v>268</v>
      </c>
      <c r="B41" s="174" t="s">
        <v>269</v>
      </c>
      <c r="C41" s="175"/>
      <c r="D41" s="74" t="s">
        <v>270</v>
      </c>
      <c r="E41" s="114"/>
      <c r="F41" s="67"/>
      <c r="G41" s="67"/>
      <c r="H41" s="67"/>
      <c r="I41" s="67"/>
      <c r="J41" s="67"/>
      <c r="K41" s="67"/>
      <c r="L41" s="67"/>
      <c r="M41" s="67"/>
      <c r="N41" s="114"/>
      <c r="O41" s="114"/>
      <c r="P41" s="67"/>
      <c r="Q41" s="169">
        <f t="shared" si="1"/>
        <v>0</v>
      </c>
      <c r="R41" s="169">
        <f>R42</f>
        <v>0</v>
      </c>
      <c r="S41" s="169">
        <f>S42</f>
        <v>0</v>
      </c>
      <c r="T41" s="169">
        <f>T42</f>
        <v>0</v>
      </c>
      <c r="U41" s="169">
        <f>U42</f>
        <v>0</v>
      </c>
      <c r="V41" s="178">
        <f>W41+Z41</f>
        <v>1100000</v>
      </c>
      <c r="W41" s="169">
        <f>W42</f>
        <v>0</v>
      </c>
      <c r="X41" s="169">
        <f>X42</f>
        <v>0</v>
      </c>
      <c r="Y41" s="169">
        <f>Y42</f>
        <v>0</v>
      </c>
      <c r="Z41" s="169">
        <f>Z42</f>
        <v>1100000</v>
      </c>
      <c r="AA41" s="169">
        <f>AA42</f>
        <v>1100000</v>
      </c>
      <c r="AB41" s="169">
        <f t="shared" si="3"/>
        <v>1100000</v>
      </c>
      <c r="AC41" s="275">
        <v>0</v>
      </c>
      <c r="AD41" s="67">
        <f>AD42</f>
        <v>0</v>
      </c>
      <c r="AE41" s="67">
        <f aca="true" t="shared" si="107" ref="AE41:AM41">AE42</f>
        <v>0</v>
      </c>
      <c r="AF41" s="67">
        <f t="shared" si="107"/>
        <v>0</v>
      </c>
      <c r="AG41" s="67">
        <f t="shared" si="107"/>
        <v>0</v>
      </c>
      <c r="AH41" s="275">
        <f t="shared" si="107"/>
        <v>1100000</v>
      </c>
      <c r="AI41" s="67">
        <f t="shared" si="107"/>
        <v>0</v>
      </c>
      <c r="AJ41" s="67">
        <f t="shared" si="107"/>
        <v>0</v>
      </c>
      <c r="AK41" s="67">
        <f t="shared" si="107"/>
        <v>0</v>
      </c>
      <c r="AL41" s="67">
        <f t="shared" si="107"/>
        <v>1100000</v>
      </c>
      <c r="AM41" s="67">
        <f t="shared" si="107"/>
        <v>1100000</v>
      </c>
      <c r="AN41" s="67">
        <f t="shared" si="50"/>
        <v>1100000</v>
      </c>
      <c r="AO41" s="169">
        <f t="shared" si="4"/>
        <v>0</v>
      </c>
      <c r="AP41" s="169">
        <f>AP42</f>
        <v>0</v>
      </c>
      <c r="AQ41" s="169">
        <f>AQ42</f>
        <v>0</v>
      </c>
      <c r="AR41" s="169">
        <f>AR42</f>
        <v>0</v>
      </c>
      <c r="AS41" s="169">
        <f>AS42</f>
        <v>0</v>
      </c>
      <c r="AT41" s="178">
        <f t="shared" si="35"/>
        <v>0</v>
      </c>
      <c r="AU41" s="169">
        <f>AU42</f>
        <v>0</v>
      </c>
      <c r="AV41" s="178"/>
      <c r="AW41" s="169">
        <f>AW42</f>
        <v>0</v>
      </c>
      <c r="AX41" s="169">
        <f>AX42</f>
        <v>0</v>
      </c>
      <c r="AY41" s="169"/>
      <c r="AZ41" s="169">
        <f>AZ42</f>
        <v>0</v>
      </c>
      <c r="BA41" s="169">
        <f>BA42</f>
        <v>0</v>
      </c>
      <c r="BB41" s="169">
        <f t="shared" si="6"/>
        <v>0</v>
      </c>
      <c r="BC41" s="275">
        <v>0</v>
      </c>
      <c r="BD41" s="67">
        <f>BD42</f>
        <v>0</v>
      </c>
      <c r="BE41" s="67">
        <f aca="true" t="shared" si="108" ref="BE41:BM41">BE42</f>
        <v>0</v>
      </c>
      <c r="BF41" s="67">
        <f t="shared" si="108"/>
        <v>0</v>
      </c>
      <c r="BG41" s="67">
        <f t="shared" si="108"/>
        <v>0</v>
      </c>
      <c r="BH41" s="275">
        <f t="shared" si="108"/>
        <v>1100000</v>
      </c>
      <c r="BI41" s="67">
        <f t="shared" si="108"/>
        <v>0</v>
      </c>
      <c r="BJ41" s="67">
        <f t="shared" si="108"/>
        <v>0</v>
      </c>
      <c r="BK41" s="67">
        <f t="shared" si="108"/>
        <v>0</v>
      </c>
      <c r="BL41" s="67">
        <f t="shared" si="108"/>
        <v>1100000</v>
      </c>
      <c r="BM41" s="67">
        <f t="shared" si="108"/>
        <v>1100000</v>
      </c>
      <c r="BN41" s="67">
        <f t="shared" si="103"/>
        <v>1100000</v>
      </c>
      <c r="BO41" s="169">
        <f t="shared" si="96"/>
        <v>0</v>
      </c>
      <c r="BP41" s="169">
        <f>BP42</f>
        <v>0</v>
      </c>
      <c r="BQ41" s="169">
        <f>BQ42</f>
        <v>0</v>
      </c>
      <c r="BR41" s="169">
        <f>BR42</f>
        <v>0</v>
      </c>
      <c r="BS41" s="169">
        <f>BS42</f>
        <v>0</v>
      </c>
      <c r="BT41" s="169">
        <f t="shared" si="97"/>
        <v>1062000</v>
      </c>
      <c r="BU41" s="169">
        <f>BU42</f>
        <v>0</v>
      </c>
      <c r="BV41" s="178"/>
      <c r="BW41" s="169">
        <f>BW42</f>
        <v>0</v>
      </c>
      <c r="BX41" s="169">
        <f>BX42</f>
        <v>0</v>
      </c>
      <c r="BY41" s="169"/>
      <c r="BZ41" s="169">
        <f>BZ42</f>
        <v>1062000</v>
      </c>
      <c r="CA41" s="169">
        <f>CA42</f>
        <v>1062000</v>
      </c>
      <c r="CB41" s="169">
        <f t="shared" si="12"/>
        <v>1062000</v>
      </c>
      <c r="CC41" s="275">
        <v>0</v>
      </c>
      <c r="CD41" s="67">
        <f>CD42</f>
        <v>0</v>
      </c>
      <c r="CE41" s="67">
        <f aca="true" t="shared" si="109" ref="CE41:CM41">CE42</f>
        <v>0</v>
      </c>
      <c r="CF41" s="67">
        <f t="shared" si="109"/>
        <v>0</v>
      </c>
      <c r="CG41" s="67">
        <f t="shared" si="109"/>
        <v>0</v>
      </c>
      <c r="CH41" s="275">
        <f t="shared" si="109"/>
        <v>2162000</v>
      </c>
      <c r="CI41" s="67">
        <f t="shared" si="109"/>
        <v>0</v>
      </c>
      <c r="CJ41" s="67">
        <f t="shared" si="109"/>
        <v>0</v>
      </c>
      <c r="CK41" s="67">
        <f t="shared" si="109"/>
        <v>0</v>
      </c>
      <c r="CL41" s="67">
        <f t="shared" si="109"/>
        <v>2162000</v>
      </c>
      <c r="CM41" s="67">
        <f t="shared" si="109"/>
        <v>2162000</v>
      </c>
      <c r="CN41" s="67">
        <f t="shared" si="104"/>
        <v>2162000</v>
      </c>
      <c r="CO41" s="169">
        <f t="shared" si="15"/>
        <v>0</v>
      </c>
      <c r="CP41" s="178"/>
      <c r="CQ41" s="169">
        <f>CQ42</f>
        <v>0</v>
      </c>
      <c r="CR41" s="169">
        <f>CR42</f>
        <v>0</v>
      </c>
      <c r="CS41" s="169">
        <f>CS42</f>
        <v>0</v>
      </c>
      <c r="CT41" s="169">
        <f>CT42</f>
        <v>0</v>
      </c>
      <c r="CU41" s="169">
        <f t="shared" si="16"/>
        <v>276760</v>
      </c>
      <c r="CV41" s="169">
        <f>CV42</f>
        <v>0</v>
      </c>
      <c r="CW41" s="178"/>
      <c r="CX41" s="169">
        <f>CX42</f>
        <v>0</v>
      </c>
      <c r="CY41" s="169">
        <f>CY42</f>
        <v>0</v>
      </c>
      <c r="CZ41" s="169"/>
      <c r="DA41" s="169">
        <f>DA42</f>
        <v>276760</v>
      </c>
      <c r="DB41" s="169">
        <f>DB42</f>
        <v>276760</v>
      </c>
      <c r="DC41" s="169">
        <f>CO41+CU41</f>
        <v>276760</v>
      </c>
      <c r="DD41" s="275">
        <v>0</v>
      </c>
      <c r="DE41" s="67">
        <f>DE42</f>
        <v>0</v>
      </c>
      <c r="DF41" s="67">
        <f aca="true" t="shared" si="110" ref="DF41:DN41">DF42</f>
        <v>0</v>
      </c>
      <c r="DG41" s="67">
        <f t="shared" si="110"/>
        <v>0</v>
      </c>
      <c r="DH41" s="67">
        <f t="shared" si="110"/>
        <v>0</v>
      </c>
      <c r="DI41" s="275">
        <f t="shared" si="110"/>
        <v>2438760</v>
      </c>
      <c r="DJ41" s="67">
        <f t="shared" si="110"/>
        <v>0</v>
      </c>
      <c r="DK41" s="67">
        <f t="shared" si="110"/>
        <v>0</v>
      </c>
      <c r="DL41" s="67">
        <f t="shared" si="110"/>
        <v>0</v>
      </c>
      <c r="DM41" s="67">
        <f t="shared" si="110"/>
        <v>2438760</v>
      </c>
      <c r="DN41" s="67">
        <f t="shared" si="110"/>
        <v>2438760</v>
      </c>
      <c r="DO41" s="67">
        <f t="shared" si="105"/>
        <v>2438760</v>
      </c>
      <c r="DP41" s="169">
        <f t="shared" si="51"/>
        <v>0</v>
      </c>
      <c r="DQ41" s="178"/>
      <c r="DR41" s="169">
        <f>DR42</f>
        <v>0</v>
      </c>
      <c r="DS41" s="169">
        <f>DS42</f>
        <v>0</v>
      </c>
      <c r="DT41" s="169">
        <f>DT42</f>
        <v>0</v>
      </c>
      <c r="DU41" s="169">
        <f>DU42</f>
        <v>0</v>
      </c>
      <c r="DV41" s="169">
        <f t="shared" si="21"/>
        <v>0</v>
      </c>
      <c r="DW41" s="169">
        <f>DW42</f>
        <v>0</v>
      </c>
      <c r="DX41" s="178"/>
      <c r="DY41" s="169">
        <f>DY42</f>
        <v>0</v>
      </c>
      <c r="DZ41" s="169">
        <f>DZ42</f>
        <v>0</v>
      </c>
      <c r="EA41" s="169"/>
      <c r="EB41" s="169">
        <f>EB42</f>
        <v>0</v>
      </c>
      <c r="EC41" s="169">
        <f>EC42</f>
        <v>0</v>
      </c>
      <c r="ED41" s="169">
        <f>DP41+DV41</f>
        <v>0</v>
      </c>
      <c r="EE41" s="275">
        <v>0</v>
      </c>
      <c r="EF41" s="67">
        <f>EF42</f>
        <v>0</v>
      </c>
      <c r="EG41" s="67">
        <f aca="true" t="shared" si="111" ref="EG41:EO41">EG42</f>
        <v>0</v>
      </c>
      <c r="EH41" s="67">
        <f t="shared" si="111"/>
        <v>0</v>
      </c>
      <c r="EI41" s="67">
        <f t="shared" si="111"/>
        <v>0</v>
      </c>
      <c r="EJ41" s="275">
        <f t="shared" si="111"/>
        <v>2438760</v>
      </c>
      <c r="EK41" s="67">
        <f t="shared" si="111"/>
        <v>0</v>
      </c>
      <c r="EL41" s="67">
        <f t="shared" si="111"/>
        <v>0</v>
      </c>
      <c r="EM41" s="67">
        <f t="shared" si="111"/>
        <v>0</v>
      </c>
      <c r="EN41" s="67">
        <f t="shared" si="111"/>
        <v>2438760</v>
      </c>
      <c r="EO41" s="67">
        <f t="shared" si="111"/>
        <v>2438760</v>
      </c>
      <c r="EP41" s="67">
        <f t="shared" si="106"/>
        <v>2438760</v>
      </c>
    </row>
    <row r="42" spans="1:146" ht="44.25" customHeight="1">
      <c r="A42" s="71" t="s">
        <v>271</v>
      </c>
      <c r="B42" s="68" t="s">
        <v>272</v>
      </c>
      <c r="C42" s="176" t="s">
        <v>712</v>
      </c>
      <c r="D42" s="76" t="s">
        <v>273</v>
      </c>
      <c r="E42" s="114"/>
      <c r="F42" s="67"/>
      <c r="G42" s="67"/>
      <c r="H42" s="67"/>
      <c r="I42" s="67"/>
      <c r="J42" s="67"/>
      <c r="K42" s="67"/>
      <c r="L42" s="67"/>
      <c r="M42" s="67"/>
      <c r="N42" s="114"/>
      <c r="O42" s="114"/>
      <c r="P42" s="67"/>
      <c r="Q42" s="169">
        <f t="shared" si="1"/>
        <v>0</v>
      </c>
      <c r="R42" s="169"/>
      <c r="S42" s="169"/>
      <c r="T42" s="169"/>
      <c r="U42" s="169"/>
      <c r="V42" s="169">
        <f>W42+Z42</f>
        <v>1100000</v>
      </c>
      <c r="W42" s="169"/>
      <c r="X42" s="169"/>
      <c r="Y42" s="169"/>
      <c r="Z42" s="170">
        <v>1100000</v>
      </c>
      <c r="AA42" s="170">
        <v>1100000</v>
      </c>
      <c r="AB42" s="169">
        <f t="shared" si="3"/>
        <v>1100000</v>
      </c>
      <c r="AC42" s="275">
        <v>0</v>
      </c>
      <c r="AD42" s="114">
        <f aca="true" t="shared" si="112" ref="AD42:AG46">R42+F42</f>
        <v>0</v>
      </c>
      <c r="AE42" s="114">
        <f t="shared" si="112"/>
        <v>0</v>
      </c>
      <c r="AF42" s="114">
        <f t="shared" si="112"/>
        <v>0</v>
      </c>
      <c r="AG42" s="114">
        <f t="shared" si="112"/>
        <v>0</v>
      </c>
      <c r="AH42" s="275">
        <f>AI42+AL42</f>
        <v>1100000</v>
      </c>
      <c r="AI42" s="114">
        <f aca="true" t="shared" si="113" ref="AI42:AM46">W42+K42</f>
        <v>0</v>
      </c>
      <c r="AJ42" s="114">
        <f t="shared" si="113"/>
        <v>0</v>
      </c>
      <c r="AK42" s="114">
        <f t="shared" si="113"/>
        <v>0</v>
      </c>
      <c r="AL42" s="114">
        <f t="shared" si="113"/>
        <v>1100000</v>
      </c>
      <c r="AM42" s="114">
        <f t="shared" si="113"/>
        <v>1100000</v>
      </c>
      <c r="AN42" s="114">
        <f t="shared" si="50"/>
        <v>1100000</v>
      </c>
      <c r="AO42" s="169">
        <f t="shared" si="4"/>
        <v>0</v>
      </c>
      <c r="AP42" s="169"/>
      <c r="AQ42" s="169"/>
      <c r="AR42" s="169"/>
      <c r="AS42" s="169"/>
      <c r="AT42" s="169">
        <f t="shared" si="35"/>
        <v>0</v>
      </c>
      <c r="AU42" s="169"/>
      <c r="AV42" s="178"/>
      <c r="AW42" s="169"/>
      <c r="AX42" s="169"/>
      <c r="AY42" s="169"/>
      <c r="AZ42" s="170"/>
      <c r="BA42" s="170"/>
      <c r="BB42" s="169">
        <f t="shared" si="6"/>
        <v>0</v>
      </c>
      <c r="BC42" s="275">
        <v>0</v>
      </c>
      <c r="BD42" s="114">
        <f aca="true" t="shared" si="114" ref="BD42:BG46">AP42+AD42</f>
        <v>0</v>
      </c>
      <c r="BE42" s="114">
        <f t="shared" si="114"/>
        <v>0</v>
      </c>
      <c r="BF42" s="114">
        <f t="shared" si="114"/>
        <v>0</v>
      </c>
      <c r="BG42" s="114">
        <f t="shared" si="114"/>
        <v>0</v>
      </c>
      <c r="BH42" s="275">
        <f aca="true" t="shared" si="115" ref="BH42:BH47">BI42+BL42</f>
        <v>1100000</v>
      </c>
      <c r="BI42" s="114">
        <f>AU42+AI42</f>
        <v>0</v>
      </c>
      <c r="BJ42" s="114">
        <f aca="true" t="shared" si="116" ref="BJ42:BK46">AW42+AJ42</f>
        <v>0</v>
      </c>
      <c r="BK42" s="114">
        <f t="shared" si="116"/>
        <v>0</v>
      </c>
      <c r="BL42" s="114">
        <f aca="true" t="shared" si="117" ref="BL42:BM46">AZ42+AL42</f>
        <v>1100000</v>
      </c>
      <c r="BM42" s="114">
        <f t="shared" si="117"/>
        <v>1100000</v>
      </c>
      <c r="BN42" s="114">
        <f t="shared" si="103"/>
        <v>1100000</v>
      </c>
      <c r="BO42" s="169">
        <f t="shared" si="96"/>
        <v>0</v>
      </c>
      <c r="BP42" s="169"/>
      <c r="BQ42" s="169"/>
      <c r="BR42" s="169"/>
      <c r="BS42" s="169"/>
      <c r="BT42" s="169">
        <f t="shared" si="97"/>
        <v>1062000</v>
      </c>
      <c r="BU42" s="169"/>
      <c r="BV42" s="178"/>
      <c r="BW42" s="169"/>
      <c r="BX42" s="169"/>
      <c r="BY42" s="169"/>
      <c r="BZ42" s="170">
        <v>1062000</v>
      </c>
      <c r="CA42" s="170">
        <v>1062000</v>
      </c>
      <c r="CB42" s="169">
        <f t="shared" si="12"/>
        <v>1062000</v>
      </c>
      <c r="CC42" s="275">
        <v>0</v>
      </c>
      <c r="CD42" s="114">
        <f>BP42+BD42</f>
        <v>0</v>
      </c>
      <c r="CE42" s="114">
        <f aca="true" t="shared" si="118" ref="CD42:CG43">BQ42+BE42</f>
        <v>0</v>
      </c>
      <c r="CF42" s="114">
        <f t="shared" si="118"/>
        <v>0</v>
      </c>
      <c r="CG42" s="114">
        <f t="shared" si="118"/>
        <v>0</v>
      </c>
      <c r="CH42" s="275">
        <f aca="true" t="shared" si="119" ref="CH42:CH58">CI42+CL42</f>
        <v>2162000</v>
      </c>
      <c r="CI42" s="114">
        <f>BU42+BI42</f>
        <v>0</v>
      </c>
      <c r="CJ42" s="114">
        <f>BW42+BJ42</f>
        <v>0</v>
      </c>
      <c r="CK42" s="114">
        <f>BX42+BK42</f>
        <v>0</v>
      </c>
      <c r="CL42" s="114">
        <f>BZ42+BL42</f>
        <v>2162000</v>
      </c>
      <c r="CM42" s="114">
        <f>CA42+BM42</f>
        <v>2162000</v>
      </c>
      <c r="CN42" s="114">
        <f t="shared" si="104"/>
        <v>2162000</v>
      </c>
      <c r="CO42" s="169">
        <f t="shared" si="15"/>
        <v>0</v>
      </c>
      <c r="CP42" s="178"/>
      <c r="CQ42" s="169"/>
      <c r="CR42" s="169"/>
      <c r="CS42" s="169"/>
      <c r="CT42" s="169"/>
      <c r="CU42" s="169">
        <f t="shared" si="16"/>
        <v>276760</v>
      </c>
      <c r="CV42" s="169"/>
      <c r="CW42" s="178"/>
      <c r="CX42" s="169"/>
      <c r="CY42" s="169"/>
      <c r="CZ42" s="169"/>
      <c r="DA42" s="170">
        <v>276760</v>
      </c>
      <c r="DB42" s="170">
        <v>276760</v>
      </c>
      <c r="DC42" s="169">
        <f>CO42+CU42</f>
        <v>276760</v>
      </c>
      <c r="DD42" s="275">
        <v>0</v>
      </c>
      <c r="DE42" s="114">
        <f aca="true" t="shared" si="120" ref="DE42:DH43">CQ42+CD42</f>
        <v>0</v>
      </c>
      <c r="DF42" s="114">
        <f t="shared" si="120"/>
        <v>0</v>
      </c>
      <c r="DG42" s="114">
        <f t="shared" si="120"/>
        <v>0</v>
      </c>
      <c r="DH42" s="114">
        <f t="shared" si="120"/>
        <v>0</v>
      </c>
      <c r="DI42" s="275">
        <f aca="true" t="shared" si="121" ref="DI42:DI58">DJ42+DM42</f>
        <v>2438760</v>
      </c>
      <c r="DJ42" s="114">
        <f>CV42+CI42</f>
        <v>0</v>
      </c>
      <c r="DK42" s="114">
        <f>CX42+CJ42</f>
        <v>0</v>
      </c>
      <c r="DL42" s="114">
        <f>CY42+CK42</f>
        <v>0</v>
      </c>
      <c r="DM42" s="114">
        <f>DA42+CL42</f>
        <v>2438760</v>
      </c>
      <c r="DN42" s="114">
        <f>DB42+CM42</f>
        <v>2438760</v>
      </c>
      <c r="DO42" s="114">
        <f t="shared" si="105"/>
        <v>2438760</v>
      </c>
      <c r="DP42" s="169">
        <f t="shared" si="51"/>
        <v>0</v>
      </c>
      <c r="DQ42" s="178"/>
      <c r="DR42" s="169"/>
      <c r="DS42" s="169"/>
      <c r="DT42" s="169"/>
      <c r="DU42" s="169"/>
      <c r="DV42" s="169">
        <f t="shared" si="21"/>
        <v>0</v>
      </c>
      <c r="DW42" s="169"/>
      <c r="DX42" s="178"/>
      <c r="DY42" s="169"/>
      <c r="DZ42" s="169"/>
      <c r="EA42" s="169"/>
      <c r="EB42" s="170"/>
      <c r="EC42" s="170"/>
      <c r="ED42" s="169">
        <f>DP42+DV42</f>
        <v>0</v>
      </c>
      <c r="EE42" s="275">
        <v>0</v>
      </c>
      <c r="EF42" s="114">
        <f aca="true" t="shared" si="122" ref="EF42:EI43">DR42+DE42</f>
        <v>0</v>
      </c>
      <c r="EG42" s="114">
        <f t="shared" si="122"/>
        <v>0</v>
      </c>
      <c r="EH42" s="114">
        <f t="shared" si="122"/>
        <v>0</v>
      </c>
      <c r="EI42" s="114">
        <f t="shared" si="122"/>
        <v>0</v>
      </c>
      <c r="EJ42" s="275">
        <f aca="true" t="shared" si="123" ref="EJ42:EJ58">EK42+EN42</f>
        <v>2438760</v>
      </c>
      <c r="EK42" s="114">
        <f>DW42+DJ42</f>
        <v>0</v>
      </c>
      <c r="EL42" s="114">
        <f>DY42+DK42</f>
        <v>0</v>
      </c>
      <c r="EM42" s="114">
        <f>DZ42+DL42</f>
        <v>0</v>
      </c>
      <c r="EN42" s="114">
        <f>EB42+DM42</f>
        <v>2438760</v>
      </c>
      <c r="EO42" s="114">
        <f>EC42+DN42</f>
        <v>2438760</v>
      </c>
      <c r="EP42" s="114">
        <f t="shared" si="106"/>
        <v>2438760</v>
      </c>
    </row>
    <row r="43" spans="1:146" s="165" customFormat="1" ht="27" customHeight="1">
      <c r="A43" s="64" t="s">
        <v>29</v>
      </c>
      <c r="B43" s="64" t="s">
        <v>46</v>
      </c>
      <c r="C43" s="72" t="s">
        <v>712</v>
      </c>
      <c r="D43" s="77" t="s">
        <v>30</v>
      </c>
      <c r="E43" s="67">
        <f t="shared" si="57"/>
        <v>0</v>
      </c>
      <c r="F43" s="67"/>
      <c r="G43" s="67"/>
      <c r="H43" s="67"/>
      <c r="I43" s="67"/>
      <c r="J43" s="67">
        <f t="shared" si="58"/>
        <v>1100000</v>
      </c>
      <c r="K43" s="67"/>
      <c r="L43" s="67"/>
      <c r="M43" s="67"/>
      <c r="N43" s="67">
        <v>1100000</v>
      </c>
      <c r="O43" s="67">
        <v>1100000</v>
      </c>
      <c r="P43" s="67">
        <f t="shared" si="48"/>
        <v>1100000</v>
      </c>
      <c r="Q43" s="169">
        <f t="shared" si="1"/>
        <v>0</v>
      </c>
      <c r="R43" s="169"/>
      <c r="S43" s="169"/>
      <c r="T43" s="169"/>
      <c r="U43" s="169"/>
      <c r="V43" s="169">
        <f aca="true" t="shared" si="124" ref="V43:V56">W43+Z43</f>
        <v>-1100000</v>
      </c>
      <c r="W43" s="169"/>
      <c r="X43" s="169"/>
      <c r="Y43" s="169"/>
      <c r="Z43" s="169">
        <v>-1100000</v>
      </c>
      <c r="AA43" s="169">
        <v>-1100000</v>
      </c>
      <c r="AB43" s="169">
        <f t="shared" si="3"/>
        <v>-1100000</v>
      </c>
      <c r="AC43" s="275">
        <f aca="true" t="shared" si="125" ref="AC43:AC58">AD43+AG43</f>
        <v>0</v>
      </c>
      <c r="AD43" s="67">
        <f t="shared" si="112"/>
        <v>0</v>
      </c>
      <c r="AE43" s="67">
        <f t="shared" si="112"/>
        <v>0</v>
      </c>
      <c r="AF43" s="67">
        <f t="shared" si="112"/>
        <v>0</v>
      </c>
      <c r="AG43" s="67">
        <f t="shared" si="112"/>
        <v>0</v>
      </c>
      <c r="AH43" s="275">
        <f>AI43+AL43</f>
        <v>0</v>
      </c>
      <c r="AI43" s="67">
        <f t="shared" si="113"/>
        <v>0</v>
      </c>
      <c r="AJ43" s="67">
        <f t="shared" si="113"/>
        <v>0</v>
      </c>
      <c r="AK43" s="67">
        <f t="shared" si="113"/>
        <v>0</v>
      </c>
      <c r="AL43" s="67">
        <f t="shared" si="113"/>
        <v>0</v>
      </c>
      <c r="AM43" s="67">
        <f t="shared" si="113"/>
        <v>0</v>
      </c>
      <c r="AN43" s="67">
        <f t="shared" si="50"/>
        <v>0</v>
      </c>
      <c r="AO43" s="169">
        <f t="shared" si="4"/>
        <v>0</v>
      </c>
      <c r="AP43" s="169"/>
      <c r="AQ43" s="169"/>
      <c r="AR43" s="169"/>
      <c r="AS43" s="169"/>
      <c r="AT43" s="169">
        <f t="shared" si="35"/>
        <v>0</v>
      </c>
      <c r="AU43" s="169"/>
      <c r="AV43" s="178"/>
      <c r="AW43" s="169"/>
      <c r="AX43" s="169"/>
      <c r="AY43" s="169"/>
      <c r="AZ43" s="169"/>
      <c r="BA43" s="169"/>
      <c r="BB43" s="169">
        <f t="shared" si="6"/>
        <v>0</v>
      </c>
      <c r="BC43" s="275">
        <f aca="true" t="shared" si="126" ref="BC43:BC58">BD43+BG43</f>
        <v>0</v>
      </c>
      <c r="BD43" s="67">
        <f t="shared" si="114"/>
        <v>0</v>
      </c>
      <c r="BE43" s="67">
        <f t="shared" si="114"/>
        <v>0</v>
      </c>
      <c r="BF43" s="67">
        <f t="shared" si="114"/>
        <v>0</v>
      </c>
      <c r="BG43" s="67">
        <f t="shared" si="114"/>
        <v>0</v>
      </c>
      <c r="BH43" s="275">
        <f t="shared" si="115"/>
        <v>0</v>
      </c>
      <c r="BI43" s="67">
        <f>AU43+AI43</f>
        <v>0</v>
      </c>
      <c r="BJ43" s="67">
        <f t="shared" si="116"/>
        <v>0</v>
      </c>
      <c r="BK43" s="67">
        <f t="shared" si="116"/>
        <v>0</v>
      </c>
      <c r="BL43" s="67">
        <f t="shared" si="117"/>
        <v>0</v>
      </c>
      <c r="BM43" s="67">
        <f t="shared" si="117"/>
        <v>0</v>
      </c>
      <c r="BN43" s="67">
        <f t="shared" si="103"/>
        <v>0</v>
      </c>
      <c r="BO43" s="169">
        <f t="shared" si="96"/>
        <v>0</v>
      </c>
      <c r="BP43" s="169"/>
      <c r="BQ43" s="169"/>
      <c r="BR43" s="169"/>
      <c r="BS43" s="169"/>
      <c r="BT43" s="169">
        <f t="shared" si="97"/>
        <v>0</v>
      </c>
      <c r="BU43" s="169"/>
      <c r="BV43" s="178"/>
      <c r="BW43" s="169"/>
      <c r="BX43" s="169"/>
      <c r="BY43" s="169"/>
      <c r="BZ43" s="169"/>
      <c r="CA43" s="169"/>
      <c r="CB43" s="169">
        <f t="shared" si="12"/>
        <v>0</v>
      </c>
      <c r="CC43" s="275">
        <f aca="true" t="shared" si="127" ref="CC43:CC58">CD43+CG43</f>
        <v>0</v>
      </c>
      <c r="CD43" s="67">
        <f t="shared" si="118"/>
        <v>0</v>
      </c>
      <c r="CE43" s="67">
        <f t="shared" si="118"/>
        <v>0</v>
      </c>
      <c r="CF43" s="67">
        <f t="shared" si="118"/>
        <v>0</v>
      </c>
      <c r="CG43" s="67">
        <f t="shared" si="118"/>
        <v>0</v>
      </c>
      <c r="CH43" s="275">
        <f t="shared" si="119"/>
        <v>0</v>
      </c>
      <c r="CI43" s="67">
        <f>BU43+BI43</f>
        <v>0</v>
      </c>
      <c r="CJ43" s="67">
        <f>BW43+BJ43</f>
        <v>0</v>
      </c>
      <c r="CK43" s="67">
        <f>BX43+BK43</f>
        <v>0</v>
      </c>
      <c r="CL43" s="67">
        <f>BZ43+BL43</f>
        <v>0</v>
      </c>
      <c r="CM43" s="67">
        <f>CA43+BM43</f>
        <v>0</v>
      </c>
      <c r="CN43" s="67">
        <f t="shared" si="104"/>
        <v>0</v>
      </c>
      <c r="CO43" s="169">
        <f t="shared" si="15"/>
        <v>0</v>
      </c>
      <c r="CP43" s="178"/>
      <c r="CQ43" s="169"/>
      <c r="CR43" s="169"/>
      <c r="CS43" s="169"/>
      <c r="CT43" s="169"/>
      <c r="CU43" s="169">
        <f t="shared" si="16"/>
        <v>0</v>
      </c>
      <c r="CV43" s="169"/>
      <c r="CW43" s="178"/>
      <c r="CX43" s="169"/>
      <c r="CY43" s="169"/>
      <c r="CZ43" s="169"/>
      <c r="DA43" s="169"/>
      <c r="DB43" s="169"/>
      <c r="DC43" s="169">
        <f>CO43+CU43</f>
        <v>0</v>
      </c>
      <c r="DD43" s="275">
        <f aca="true" t="shared" si="128" ref="DD43:DD58">DE43+DH43</f>
        <v>0</v>
      </c>
      <c r="DE43" s="67">
        <f t="shared" si="120"/>
        <v>0</v>
      </c>
      <c r="DF43" s="67">
        <f t="shared" si="120"/>
        <v>0</v>
      </c>
      <c r="DG43" s="67">
        <f t="shared" si="120"/>
        <v>0</v>
      </c>
      <c r="DH43" s="67">
        <f t="shared" si="120"/>
        <v>0</v>
      </c>
      <c r="DI43" s="275">
        <f t="shared" si="121"/>
        <v>0</v>
      </c>
      <c r="DJ43" s="67">
        <f>CV43+CI43</f>
        <v>0</v>
      </c>
      <c r="DK43" s="67">
        <f>CX43+CJ43</f>
        <v>0</v>
      </c>
      <c r="DL43" s="67">
        <f>CY43+CK43</f>
        <v>0</v>
      </c>
      <c r="DM43" s="67">
        <f>DA43+CL43</f>
        <v>0</v>
      </c>
      <c r="DN43" s="67">
        <f>DB43+CM43</f>
        <v>0</v>
      </c>
      <c r="DO43" s="67">
        <f t="shared" si="105"/>
        <v>0</v>
      </c>
      <c r="DP43" s="169">
        <f t="shared" si="51"/>
        <v>0</v>
      </c>
      <c r="DQ43" s="178"/>
      <c r="DR43" s="169"/>
      <c r="DS43" s="169"/>
      <c r="DT43" s="169"/>
      <c r="DU43" s="169"/>
      <c r="DV43" s="169">
        <f t="shared" si="21"/>
        <v>0</v>
      </c>
      <c r="DW43" s="169"/>
      <c r="DX43" s="178"/>
      <c r="DY43" s="169"/>
      <c r="DZ43" s="169"/>
      <c r="EA43" s="169"/>
      <c r="EB43" s="169"/>
      <c r="EC43" s="169"/>
      <c r="ED43" s="169">
        <f>DP43+DV43</f>
        <v>0</v>
      </c>
      <c r="EE43" s="275">
        <f aca="true" t="shared" si="129" ref="EE43:EE58">EF43+EI43</f>
        <v>0</v>
      </c>
      <c r="EF43" s="67">
        <f t="shared" si="122"/>
        <v>0</v>
      </c>
      <c r="EG43" s="67">
        <f t="shared" si="122"/>
        <v>0</v>
      </c>
      <c r="EH43" s="67">
        <f t="shared" si="122"/>
        <v>0</v>
      </c>
      <c r="EI43" s="67">
        <f t="shared" si="122"/>
        <v>0</v>
      </c>
      <c r="EJ43" s="275">
        <f t="shared" si="123"/>
        <v>0</v>
      </c>
      <c r="EK43" s="67">
        <f>DW43+DJ43</f>
        <v>0</v>
      </c>
      <c r="EL43" s="67">
        <f>DY43+DK43</f>
        <v>0</v>
      </c>
      <c r="EM43" s="67">
        <f>DZ43+DL43</f>
        <v>0</v>
      </c>
      <c r="EN43" s="67">
        <f>EB43+DM43</f>
        <v>0</v>
      </c>
      <c r="EO43" s="67">
        <f>EC43+DN43</f>
        <v>0</v>
      </c>
      <c r="EP43" s="67">
        <f t="shared" si="106"/>
        <v>0</v>
      </c>
    </row>
    <row r="44" spans="1:146" s="165" customFormat="1" ht="27" customHeight="1">
      <c r="A44" s="72" t="s">
        <v>456</v>
      </c>
      <c r="B44" s="64">
        <v>7680</v>
      </c>
      <c r="C44" s="72" t="s">
        <v>712</v>
      </c>
      <c r="D44" s="77" t="s">
        <v>457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275"/>
      <c r="AD44" s="67"/>
      <c r="AE44" s="67"/>
      <c r="AF44" s="67"/>
      <c r="AG44" s="67"/>
      <c r="AH44" s="275"/>
      <c r="AI44" s="67"/>
      <c r="AJ44" s="67"/>
      <c r="AK44" s="67"/>
      <c r="AL44" s="67"/>
      <c r="AM44" s="67"/>
      <c r="AN44" s="67"/>
      <c r="AO44" s="169">
        <f t="shared" si="4"/>
        <v>25000</v>
      </c>
      <c r="AP44" s="169">
        <v>25000</v>
      </c>
      <c r="AQ44" s="169"/>
      <c r="AR44" s="169"/>
      <c r="AS44" s="169"/>
      <c r="AT44" s="169">
        <f t="shared" si="35"/>
        <v>0</v>
      </c>
      <c r="AU44" s="169"/>
      <c r="AV44" s="178"/>
      <c r="AW44" s="169"/>
      <c r="AX44" s="169"/>
      <c r="AY44" s="169"/>
      <c r="AZ44" s="169"/>
      <c r="BA44" s="169"/>
      <c r="BB44" s="169"/>
      <c r="BC44" s="275">
        <f t="shared" si="126"/>
        <v>25000</v>
      </c>
      <c r="BD44" s="67">
        <f t="shared" si="114"/>
        <v>25000</v>
      </c>
      <c r="BE44" s="67"/>
      <c r="BF44" s="67"/>
      <c r="BG44" s="67"/>
      <c r="BH44" s="275">
        <f t="shared" si="115"/>
        <v>0</v>
      </c>
      <c r="BI44" s="67"/>
      <c r="BJ44" s="67"/>
      <c r="BK44" s="67"/>
      <c r="BL44" s="67"/>
      <c r="BM44" s="67"/>
      <c r="BN44" s="67">
        <f t="shared" si="103"/>
        <v>25000</v>
      </c>
      <c r="BO44" s="169">
        <f t="shared" si="96"/>
        <v>0</v>
      </c>
      <c r="BP44" s="169"/>
      <c r="BQ44" s="169"/>
      <c r="BR44" s="169"/>
      <c r="BS44" s="169"/>
      <c r="BT44" s="169">
        <f t="shared" si="97"/>
        <v>0</v>
      </c>
      <c r="BU44" s="169"/>
      <c r="BV44" s="178"/>
      <c r="BW44" s="169"/>
      <c r="BX44" s="169"/>
      <c r="BY44" s="169"/>
      <c r="BZ44" s="169"/>
      <c r="CA44" s="169"/>
      <c r="CB44" s="169"/>
      <c r="CC44" s="275">
        <f t="shared" si="127"/>
        <v>25000</v>
      </c>
      <c r="CD44" s="67">
        <f>BP44+BD44</f>
        <v>25000</v>
      </c>
      <c r="CE44" s="67"/>
      <c r="CF44" s="67"/>
      <c r="CG44" s="67"/>
      <c r="CH44" s="275">
        <f t="shared" si="119"/>
        <v>0</v>
      </c>
      <c r="CI44" s="67"/>
      <c r="CJ44" s="67"/>
      <c r="CK44" s="67"/>
      <c r="CL44" s="67"/>
      <c r="CM44" s="67"/>
      <c r="CN44" s="67">
        <f t="shared" si="104"/>
        <v>25000</v>
      </c>
      <c r="CO44" s="169">
        <f t="shared" si="15"/>
        <v>0</v>
      </c>
      <c r="CP44" s="178"/>
      <c r="CQ44" s="169"/>
      <c r="CR44" s="169"/>
      <c r="CS44" s="169"/>
      <c r="CT44" s="169"/>
      <c r="CU44" s="169">
        <f t="shared" si="16"/>
        <v>0</v>
      </c>
      <c r="CV44" s="169"/>
      <c r="CW44" s="178"/>
      <c r="CX44" s="169"/>
      <c r="CY44" s="169"/>
      <c r="CZ44" s="169"/>
      <c r="DA44" s="169"/>
      <c r="DB44" s="169"/>
      <c r="DC44" s="169"/>
      <c r="DD44" s="275">
        <f t="shared" si="128"/>
        <v>25000</v>
      </c>
      <c r="DE44" s="67">
        <f>CQ44+CD44</f>
        <v>25000</v>
      </c>
      <c r="DF44" s="67"/>
      <c r="DG44" s="67"/>
      <c r="DH44" s="67"/>
      <c r="DI44" s="275">
        <f t="shared" si="121"/>
        <v>0</v>
      </c>
      <c r="DJ44" s="67"/>
      <c r="DK44" s="67"/>
      <c r="DL44" s="67"/>
      <c r="DM44" s="67"/>
      <c r="DN44" s="67"/>
      <c r="DO44" s="67">
        <f t="shared" si="105"/>
        <v>25000</v>
      </c>
      <c r="DP44" s="169">
        <f t="shared" si="51"/>
        <v>0</v>
      </c>
      <c r="DQ44" s="178"/>
      <c r="DR44" s="169"/>
      <c r="DS44" s="169"/>
      <c r="DT44" s="169"/>
      <c r="DU44" s="169"/>
      <c r="DV44" s="169">
        <f t="shared" si="21"/>
        <v>0</v>
      </c>
      <c r="DW44" s="169"/>
      <c r="DX44" s="178"/>
      <c r="DY44" s="169"/>
      <c r="DZ44" s="169"/>
      <c r="EA44" s="169"/>
      <c r="EB44" s="169"/>
      <c r="EC44" s="169"/>
      <c r="ED44" s="169"/>
      <c r="EE44" s="275">
        <f t="shared" si="129"/>
        <v>25000</v>
      </c>
      <c r="EF44" s="67">
        <f>DR44+DE44</f>
        <v>25000</v>
      </c>
      <c r="EG44" s="67"/>
      <c r="EH44" s="67"/>
      <c r="EI44" s="67"/>
      <c r="EJ44" s="275">
        <f t="shared" si="123"/>
        <v>0</v>
      </c>
      <c r="EK44" s="67"/>
      <c r="EL44" s="67"/>
      <c r="EM44" s="67"/>
      <c r="EN44" s="67"/>
      <c r="EO44" s="67"/>
      <c r="EP44" s="67">
        <f t="shared" si="106"/>
        <v>25000</v>
      </c>
    </row>
    <row r="45" spans="1:146" s="165" customFormat="1" ht="12.75">
      <c r="A45" s="64" t="s">
        <v>743</v>
      </c>
      <c r="B45" s="64" t="s">
        <v>47</v>
      </c>
      <c r="C45" s="119" t="s">
        <v>713</v>
      </c>
      <c r="D45" s="77" t="s">
        <v>744</v>
      </c>
      <c r="E45" s="67">
        <f t="shared" si="57"/>
        <v>180000</v>
      </c>
      <c r="F45" s="67">
        <v>180000</v>
      </c>
      <c r="G45" s="67"/>
      <c r="H45" s="67"/>
      <c r="I45" s="67"/>
      <c r="J45" s="67">
        <f t="shared" si="58"/>
        <v>0</v>
      </c>
      <c r="K45" s="67"/>
      <c r="L45" s="67"/>
      <c r="M45" s="67"/>
      <c r="N45" s="67"/>
      <c r="O45" s="67"/>
      <c r="P45" s="67">
        <f t="shared" si="48"/>
        <v>180000</v>
      </c>
      <c r="Q45" s="178">
        <f t="shared" si="1"/>
        <v>33000</v>
      </c>
      <c r="R45" s="178">
        <v>33000</v>
      </c>
      <c r="S45" s="169"/>
      <c r="T45" s="169"/>
      <c r="U45" s="169"/>
      <c r="V45" s="169">
        <f t="shared" si="124"/>
        <v>0</v>
      </c>
      <c r="W45" s="169"/>
      <c r="X45" s="169"/>
      <c r="Y45" s="169"/>
      <c r="Z45" s="169"/>
      <c r="AA45" s="169"/>
      <c r="AB45" s="169">
        <f t="shared" si="3"/>
        <v>33000</v>
      </c>
      <c r="AC45" s="275">
        <f t="shared" si="125"/>
        <v>213000</v>
      </c>
      <c r="AD45" s="67">
        <f t="shared" si="112"/>
        <v>213000</v>
      </c>
      <c r="AE45" s="67">
        <f t="shared" si="112"/>
        <v>0</v>
      </c>
      <c r="AF45" s="67">
        <f t="shared" si="112"/>
        <v>0</v>
      </c>
      <c r="AG45" s="67">
        <f t="shared" si="112"/>
        <v>0</v>
      </c>
      <c r="AH45" s="275">
        <f aca="true" t="shared" si="130" ref="AH45:AH58">AI45+AL45</f>
        <v>0</v>
      </c>
      <c r="AI45" s="67">
        <f t="shared" si="113"/>
        <v>0</v>
      </c>
      <c r="AJ45" s="67">
        <f t="shared" si="113"/>
        <v>0</v>
      </c>
      <c r="AK45" s="67">
        <f t="shared" si="113"/>
        <v>0</v>
      </c>
      <c r="AL45" s="67">
        <f t="shared" si="113"/>
        <v>0</v>
      </c>
      <c r="AM45" s="67">
        <f t="shared" si="113"/>
        <v>0</v>
      </c>
      <c r="AN45" s="67">
        <f t="shared" si="50"/>
        <v>213000</v>
      </c>
      <c r="AO45" s="169">
        <f t="shared" si="4"/>
        <v>101100</v>
      </c>
      <c r="AP45" s="169">
        <v>101100</v>
      </c>
      <c r="AQ45" s="169"/>
      <c r="AR45" s="169"/>
      <c r="AS45" s="169"/>
      <c r="AT45" s="169">
        <f t="shared" si="35"/>
        <v>28000</v>
      </c>
      <c r="AU45" s="169"/>
      <c r="AV45" s="178"/>
      <c r="AW45" s="169"/>
      <c r="AX45" s="169"/>
      <c r="AY45" s="169"/>
      <c r="AZ45" s="169">
        <v>28000</v>
      </c>
      <c r="BA45" s="169">
        <v>28000</v>
      </c>
      <c r="BB45" s="169">
        <f t="shared" si="6"/>
        <v>129100</v>
      </c>
      <c r="BC45" s="275">
        <f t="shared" si="126"/>
        <v>314100</v>
      </c>
      <c r="BD45" s="67">
        <f t="shared" si="114"/>
        <v>314100</v>
      </c>
      <c r="BE45" s="67">
        <f t="shared" si="114"/>
        <v>0</v>
      </c>
      <c r="BF45" s="67">
        <f t="shared" si="114"/>
        <v>0</v>
      </c>
      <c r="BG45" s="67">
        <f t="shared" si="114"/>
        <v>0</v>
      </c>
      <c r="BH45" s="275">
        <f t="shared" si="115"/>
        <v>28000</v>
      </c>
      <c r="BI45" s="67">
        <f>AU45+AI45</f>
        <v>0</v>
      </c>
      <c r="BJ45" s="67">
        <f t="shared" si="116"/>
        <v>0</v>
      </c>
      <c r="BK45" s="67">
        <f t="shared" si="116"/>
        <v>0</v>
      </c>
      <c r="BL45" s="67">
        <f t="shared" si="117"/>
        <v>28000</v>
      </c>
      <c r="BM45" s="67">
        <f t="shared" si="117"/>
        <v>28000</v>
      </c>
      <c r="BN45" s="67">
        <f t="shared" si="103"/>
        <v>342100</v>
      </c>
      <c r="BO45" s="169">
        <f t="shared" si="96"/>
        <v>13000</v>
      </c>
      <c r="BP45" s="169">
        <v>13000</v>
      </c>
      <c r="BQ45" s="169"/>
      <c r="BR45" s="169"/>
      <c r="BS45" s="169"/>
      <c r="BT45" s="169">
        <f t="shared" si="97"/>
        <v>0</v>
      </c>
      <c r="BU45" s="169"/>
      <c r="BV45" s="178"/>
      <c r="BW45" s="169"/>
      <c r="BX45" s="169"/>
      <c r="BY45" s="169"/>
      <c r="BZ45" s="169"/>
      <c r="CA45" s="169"/>
      <c r="CB45" s="169">
        <f aca="true" t="shared" si="131" ref="CB45:CB66">BO45+BT45</f>
        <v>13000</v>
      </c>
      <c r="CC45" s="275">
        <f t="shared" si="127"/>
        <v>327100</v>
      </c>
      <c r="CD45" s="67">
        <f>BP45+BD45</f>
        <v>327100</v>
      </c>
      <c r="CE45" s="67">
        <f aca="true" t="shared" si="132" ref="CE45:CG46">BQ45+BE45</f>
        <v>0</v>
      </c>
      <c r="CF45" s="67">
        <f t="shared" si="132"/>
        <v>0</v>
      </c>
      <c r="CG45" s="67">
        <f t="shared" si="132"/>
        <v>0</v>
      </c>
      <c r="CH45" s="275">
        <f t="shared" si="119"/>
        <v>28000</v>
      </c>
      <c r="CI45" s="67">
        <f>BU45+BI45</f>
        <v>0</v>
      </c>
      <c r="CJ45" s="67">
        <f>BW45+BJ45</f>
        <v>0</v>
      </c>
      <c r="CK45" s="67">
        <f>BX45+BK45</f>
        <v>0</v>
      </c>
      <c r="CL45" s="67">
        <f>BZ45+BL45</f>
        <v>28000</v>
      </c>
      <c r="CM45" s="67">
        <f>CA45+BM45</f>
        <v>28000</v>
      </c>
      <c r="CN45" s="67">
        <f t="shared" si="104"/>
        <v>355100</v>
      </c>
      <c r="CO45" s="169">
        <f t="shared" si="15"/>
        <v>0</v>
      </c>
      <c r="CP45" s="178"/>
      <c r="CQ45" s="169"/>
      <c r="CR45" s="169"/>
      <c r="CS45" s="169"/>
      <c r="CT45" s="169"/>
      <c r="CU45" s="169">
        <f t="shared" si="16"/>
        <v>10000</v>
      </c>
      <c r="CV45" s="169"/>
      <c r="CW45" s="178"/>
      <c r="CX45" s="169"/>
      <c r="CY45" s="169"/>
      <c r="CZ45" s="169"/>
      <c r="DA45" s="169">
        <v>10000</v>
      </c>
      <c r="DB45" s="169">
        <v>10000</v>
      </c>
      <c r="DC45" s="169">
        <f aca="true" t="shared" si="133" ref="DC45:DC66">CO45+CU45</f>
        <v>10000</v>
      </c>
      <c r="DD45" s="275">
        <f t="shared" si="128"/>
        <v>327100</v>
      </c>
      <c r="DE45" s="67">
        <f>CQ45+CD45</f>
        <v>327100</v>
      </c>
      <c r="DF45" s="67">
        <f aca="true" t="shared" si="134" ref="DF45:DH46">CR45+CE45</f>
        <v>0</v>
      </c>
      <c r="DG45" s="67">
        <f t="shared" si="134"/>
        <v>0</v>
      </c>
      <c r="DH45" s="67">
        <f t="shared" si="134"/>
        <v>0</v>
      </c>
      <c r="DI45" s="275">
        <f t="shared" si="121"/>
        <v>38000</v>
      </c>
      <c r="DJ45" s="67">
        <f>CV45+CI45</f>
        <v>0</v>
      </c>
      <c r="DK45" s="67">
        <f>CX45+CJ45</f>
        <v>0</v>
      </c>
      <c r="DL45" s="67">
        <f>CY45+CK45</f>
        <v>0</v>
      </c>
      <c r="DM45" s="67">
        <f>DA45+CL45</f>
        <v>38000</v>
      </c>
      <c r="DN45" s="67">
        <f>DB45+CM45</f>
        <v>38000</v>
      </c>
      <c r="DO45" s="67">
        <f t="shared" si="105"/>
        <v>365100</v>
      </c>
      <c r="DP45" s="169">
        <f t="shared" si="51"/>
        <v>0</v>
      </c>
      <c r="DQ45" s="178"/>
      <c r="DR45" s="169"/>
      <c r="DS45" s="169"/>
      <c r="DT45" s="169"/>
      <c r="DU45" s="169"/>
      <c r="DV45" s="169">
        <f t="shared" si="21"/>
        <v>0</v>
      </c>
      <c r="DW45" s="169"/>
      <c r="DX45" s="178"/>
      <c r="DY45" s="169"/>
      <c r="DZ45" s="169"/>
      <c r="EA45" s="169"/>
      <c r="EB45" s="169"/>
      <c r="EC45" s="169"/>
      <c r="ED45" s="169">
        <f aca="true" t="shared" si="135" ref="ED45:ED66">DP45+DV45</f>
        <v>0</v>
      </c>
      <c r="EE45" s="275">
        <f t="shared" si="129"/>
        <v>327100</v>
      </c>
      <c r="EF45" s="67">
        <f>DR45+DE45</f>
        <v>327100</v>
      </c>
      <c r="EG45" s="67">
        <f aca="true" t="shared" si="136" ref="EG45:EI46">DS45+DF45</f>
        <v>0</v>
      </c>
      <c r="EH45" s="67">
        <f t="shared" si="136"/>
        <v>0</v>
      </c>
      <c r="EI45" s="67">
        <f t="shared" si="136"/>
        <v>0</v>
      </c>
      <c r="EJ45" s="275">
        <f t="shared" si="123"/>
        <v>38000</v>
      </c>
      <c r="EK45" s="67">
        <f>DW45+DJ45</f>
        <v>0</v>
      </c>
      <c r="EL45" s="67">
        <f>DY45+DK45</f>
        <v>0</v>
      </c>
      <c r="EM45" s="67">
        <f>DZ45+DL45</f>
        <v>0</v>
      </c>
      <c r="EN45" s="67">
        <f>EB45+DM45</f>
        <v>38000</v>
      </c>
      <c r="EO45" s="67">
        <f>EC45+DN45</f>
        <v>38000</v>
      </c>
      <c r="EP45" s="67">
        <f t="shared" si="106"/>
        <v>365100</v>
      </c>
    </row>
    <row r="46" spans="1:146" s="165" customFormat="1" ht="18" customHeight="1">
      <c r="A46" s="402" t="s">
        <v>745</v>
      </c>
      <c r="B46" s="402" t="s">
        <v>48</v>
      </c>
      <c r="C46" s="403" t="s">
        <v>718</v>
      </c>
      <c r="D46" s="404" t="s">
        <v>647</v>
      </c>
      <c r="E46" s="405">
        <f t="shared" si="57"/>
        <v>199990</v>
      </c>
      <c r="F46" s="405">
        <v>199990</v>
      </c>
      <c r="G46" s="405"/>
      <c r="H46" s="405"/>
      <c r="I46" s="405"/>
      <c r="J46" s="405">
        <f t="shared" si="58"/>
        <v>0</v>
      </c>
      <c r="K46" s="405"/>
      <c r="L46" s="405"/>
      <c r="M46" s="405"/>
      <c r="N46" s="405"/>
      <c r="O46" s="405"/>
      <c r="P46" s="405">
        <f t="shared" si="48"/>
        <v>199990</v>
      </c>
      <c r="Q46" s="406">
        <f t="shared" si="1"/>
        <v>0</v>
      </c>
      <c r="R46" s="406"/>
      <c r="S46" s="406"/>
      <c r="T46" s="406"/>
      <c r="U46" s="406"/>
      <c r="V46" s="406">
        <f t="shared" si="124"/>
        <v>0</v>
      </c>
      <c r="W46" s="406"/>
      <c r="X46" s="406"/>
      <c r="Y46" s="406"/>
      <c r="Z46" s="406"/>
      <c r="AA46" s="406"/>
      <c r="AB46" s="406">
        <f t="shared" si="3"/>
        <v>0</v>
      </c>
      <c r="AC46" s="407">
        <f t="shared" si="125"/>
        <v>199990</v>
      </c>
      <c r="AD46" s="405">
        <f t="shared" si="112"/>
        <v>199990</v>
      </c>
      <c r="AE46" s="405">
        <f t="shared" si="112"/>
        <v>0</v>
      </c>
      <c r="AF46" s="405">
        <f t="shared" si="112"/>
        <v>0</v>
      </c>
      <c r="AG46" s="405">
        <f t="shared" si="112"/>
        <v>0</v>
      </c>
      <c r="AH46" s="407">
        <f t="shared" si="130"/>
        <v>0</v>
      </c>
      <c r="AI46" s="405">
        <f t="shared" si="113"/>
        <v>0</v>
      </c>
      <c r="AJ46" s="405">
        <f t="shared" si="113"/>
        <v>0</v>
      </c>
      <c r="AK46" s="405">
        <f t="shared" si="113"/>
        <v>0</v>
      </c>
      <c r="AL46" s="405">
        <f t="shared" si="113"/>
        <v>0</v>
      </c>
      <c r="AM46" s="405">
        <f t="shared" si="113"/>
        <v>0</v>
      </c>
      <c r="AN46" s="405">
        <f t="shared" si="50"/>
        <v>199990</v>
      </c>
      <c r="AO46" s="406">
        <f t="shared" si="4"/>
        <v>0</v>
      </c>
      <c r="AP46" s="406"/>
      <c r="AQ46" s="406"/>
      <c r="AR46" s="406"/>
      <c r="AS46" s="406"/>
      <c r="AT46" s="406">
        <f t="shared" si="35"/>
        <v>0</v>
      </c>
      <c r="AU46" s="406"/>
      <c r="AV46" s="408"/>
      <c r="AW46" s="406"/>
      <c r="AX46" s="406"/>
      <c r="AY46" s="406"/>
      <c r="AZ46" s="406"/>
      <c r="BA46" s="406"/>
      <c r="BB46" s="406">
        <f t="shared" si="6"/>
        <v>0</v>
      </c>
      <c r="BC46" s="275">
        <f t="shared" si="126"/>
        <v>199990</v>
      </c>
      <c r="BD46" s="67">
        <f t="shared" si="114"/>
        <v>199990</v>
      </c>
      <c r="BE46" s="67">
        <f t="shared" si="114"/>
        <v>0</v>
      </c>
      <c r="BF46" s="67">
        <f t="shared" si="114"/>
        <v>0</v>
      </c>
      <c r="BG46" s="67">
        <f t="shared" si="114"/>
        <v>0</v>
      </c>
      <c r="BH46" s="275">
        <f t="shared" si="115"/>
        <v>0</v>
      </c>
      <c r="BI46" s="67">
        <f>AU46+AI46</f>
        <v>0</v>
      </c>
      <c r="BJ46" s="67">
        <f t="shared" si="116"/>
        <v>0</v>
      </c>
      <c r="BK46" s="67">
        <f t="shared" si="116"/>
        <v>0</v>
      </c>
      <c r="BL46" s="67">
        <f t="shared" si="117"/>
        <v>0</v>
      </c>
      <c r="BM46" s="67">
        <f t="shared" si="117"/>
        <v>0</v>
      </c>
      <c r="BN46" s="67">
        <f t="shared" si="103"/>
        <v>199990</v>
      </c>
      <c r="BO46" s="406">
        <f t="shared" si="96"/>
        <v>0</v>
      </c>
      <c r="BP46" s="406"/>
      <c r="BQ46" s="406"/>
      <c r="BR46" s="406"/>
      <c r="BS46" s="406"/>
      <c r="BT46" s="406">
        <f t="shared" si="97"/>
        <v>0</v>
      </c>
      <c r="BU46" s="406"/>
      <c r="BV46" s="408"/>
      <c r="BW46" s="406"/>
      <c r="BX46" s="406"/>
      <c r="BY46" s="406"/>
      <c r="BZ46" s="406"/>
      <c r="CA46" s="406"/>
      <c r="CB46" s="406">
        <f t="shared" si="131"/>
        <v>0</v>
      </c>
      <c r="CC46" s="275">
        <f t="shared" si="127"/>
        <v>199990</v>
      </c>
      <c r="CD46" s="67">
        <f>BP46+BD46</f>
        <v>199990</v>
      </c>
      <c r="CE46" s="67">
        <f t="shared" si="132"/>
        <v>0</v>
      </c>
      <c r="CF46" s="67">
        <f t="shared" si="132"/>
        <v>0</v>
      </c>
      <c r="CG46" s="67">
        <f t="shared" si="132"/>
        <v>0</v>
      </c>
      <c r="CH46" s="275">
        <f t="shared" si="119"/>
        <v>0</v>
      </c>
      <c r="CI46" s="67">
        <f>BU46+BI46</f>
        <v>0</v>
      </c>
      <c r="CJ46" s="67">
        <f>BW46+BJ46</f>
        <v>0</v>
      </c>
      <c r="CK46" s="67">
        <f>BX46+BK46</f>
        <v>0</v>
      </c>
      <c r="CL46" s="67">
        <f>BZ46+BL46</f>
        <v>0</v>
      </c>
      <c r="CM46" s="67">
        <f>CA46+BM46</f>
        <v>0</v>
      </c>
      <c r="CN46" s="67">
        <f t="shared" si="104"/>
        <v>199990</v>
      </c>
      <c r="CO46" s="406">
        <f t="shared" si="15"/>
        <v>0</v>
      </c>
      <c r="CP46" s="408"/>
      <c r="CQ46" s="406"/>
      <c r="CR46" s="406"/>
      <c r="CS46" s="406"/>
      <c r="CT46" s="406"/>
      <c r="CU46" s="406">
        <f t="shared" si="16"/>
        <v>0</v>
      </c>
      <c r="CV46" s="406"/>
      <c r="CW46" s="408"/>
      <c r="CX46" s="406"/>
      <c r="CY46" s="406"/>
      <c r="CZ46" s="406"/>
      <c r="DA46" s="406"/>
      <c r="DB46" s="406"/>
      <c r="DC46" s="406">
        <f t="shared" si="133"/>
        <v>0</v>
      </c>
      <c r="DD46" s="275">
        <f t="shared" si="128"/>
        <v>199990</v>
      </c>
      <c r="DE46" s="67">
        <f>CQ46+CD46</f>
        <v>199990</v>
      </c>
      <c r="DF46" s="67">
        <f t="shared" si="134"/>
        <v>0</v>
      </c>
      <c r="DG46" s="67">
        <f t="shared" si="134"/>
        <v>0</v>
      </c>
      <c r="DH46" s="67">
        <f t="shared" si="134"/>
        <v>0</v>
      </c>
      <c r="DI46" s="275">
        <f t="shared" si="121"/>
        <v>0</v>
      </c>
      <c r="DJ46" s="67">
        <f>CV46+CI46</f>
        <v>0</v>
      </c>
      <c r="DK46" s="67">
        <f>CX46+CJ46</f>
        <v>0</v>
      </c>
      <c r="DL46" s="67">
        <f>CY46+CK46</f>
        <v>0</v>
      </c>
      <c r="DM46" s="67">
        <f>DA46+CL46</f>
        <v>0</v>
      </c>
      <c r="DN46" s="67">
        <f>DB46+CM46</f>
        <v>0</v>
      </c>
      <c r="DO46" s="67">
        <f t="shared" si="105"/>
        <v>199990</v>
      </c>
      <c r="DP46" s="406">
        <f t="shared" si="51"/>
        <v>0</v>
      </c>
      <c r="DQ46" s="408"/>
      <c r="DR46" s="406"/>
      <c r="DS46" s="406"/>
      <c r="DT46" s="406"/>
      <c r="DU46" s="406"/>
      <c r="DV46" s="406">
        <f t="shared" si="21"/>
        <v>0</v>
      </c>
      <c r="DW46" s="406"/>
      <c r="DX46" s="408"/>
      <c r="DY46" s="406"/>
      <c r="DZ46" s="406"/>
      <c r="EA46" s="406"/>
      <c r="EB46" s="406"/>
      <c r="EC46" s="406"/>
      <c r="ED46" s="406">
        <f t="shared" si="135"/>
        <v>0</v>
      </c>
      <c r="EE46" s="275">
        <f t="shared" si="129"/>
        <v>199990</v>
      </c>
      <c r="EF46" s="67">
        <f>DR46+DE46</f>
        <v>199990</v>
      </c>
      <c r="EG46" s="67">
        <f t="shared" si="136"/>
        <v>0</v>
      </c>
      <c r="EH46" s="67">
        <f t="shared" si="136"/>
        <v>0</v>
      </c>
      <c r="EI46" s="67">
        <f t="shared" si="136"/>
        <v>0</v>
      </c>
      <c r="EJ46" s="275">
        <f t="shared" si="123"/>
        <v>0</v>
      </c>
      <c r="EK46" s="67">
        <f>DW46+DJ46</f>
        <v>0</v>
      </c>
      <c r="EL46" s="67">
        <f>DY46+DK46</f>
        <v>0</v>
      </c>
      <c r="EM46" s="67">
        <f>DZ46+DL46</f>
        <v>0</v>
      </c>
      <c r="EN46" s="67">
        <f>EB46+DM46</f>
        <v>0</v>
      </c>
      <c r="EO46" s="67">
        <f>EC46+DN46</f>
        <v>0</v>
      </c>
      <c r="EP46" s="67">
        <f t="shared" si="106"/>
        <v>199990</v>
      </c>
    </row>
    <row r="47" spans="1:146" s="417" customFormat="1" ht="25.5">
      <c r="A47" s="275" t="s">
        <v>310</v>
      </c>
      <c r="B47" s="275"/>
      <c r="C47" s="275"/>
      <c r="D47" s="418" t="s">
        <v>523</v>
      </c>
      <c r="E47" s="180">
        <f>E48</f>
        <v>1750420</v>
      </c>
      <c r="F47" s="180">
        <f aca="true" t="shared" si="137" ref="F47:P47">F48</f>
        <v>45000</v>
      </c>
      <c r="G47" s="180">
        <f t="shared" si="137"/>
        <v>0</v>
      </c>
      <c r="H47" s="180">
        <f t="shared" si="137"/>
        <v>0</v>
      </c>
      <c r="I47" s="180">
        <f t="shared" si="137"/>
        <v>0</v>
      </c>
      <c r="J47" s="180">
        <f t="shared" si="137"/>
        <v>0</v>
      </c>
      <c r="K47" s="180">
        <f t="shared" si="137"/>
        <v>0</v>
      </c>
      <c r="L47" s="180">
        <f t="shared" si="137"/>
        <v>0</v>
      </c>
      <c r="M47" s="180">
        <f t="shared" si="137"/>
        <v>0</v>
      </c>
      <c r="N47" s="180">
        <f t="shared" si="137"/>
        <v>0</v>
      </c>
      <c r="O47" s="180">
        <f t="shared" si="137"/>
        <v>0</v>
      </c>
      <c r="P47" s="180">
        <f t="shared" si="137"/>
        <v>1750420</v>
      </c>
      <c r="Q47" s="180">
        <f t="shared" si="1"/>
        <v>659510</v>
      </c>
      <c r="R47" s="180">
        <f>R48</f>
        <v>659510</v>
      </c>
      <c r="S47" s="180">
        <f>S48</f>
        <v>0</v>
      </c>
      <c r="T47" s="180">
        <f>T48</f>
        <v>0</v>
      </c>
      <c r="U47" s="180">
        <f>U48</f>
        <v>0</v>
      </c>
      <c r="V47" s="180">
        <f>W47+Z47</f>
        <v>11650</v>
      </c>
      <c r="W47" s="180">
        <f>W48</f>
        <v>1650</v>
      </c>
      <c r="X47" s="180">
        <f>X48</f>
        <v>0</v>
      </c>
      <c r="Y47" s="180">
        <f>Y48</f>
        <v>0</v>
      </c>
      <c r="Z47" s="180">
        <f>Z48</f>
        <v>10000</v>
      </c>
      <c r="AA47" s="180">
        <f>AA48</f>
        <v>10000</v>
      </c>
      <c r="AB47" s="180">
        <f t="shared" si="3"/>
        <v>671160</v>
      </c>
      <c r="AC47" s="180">
        <f>AD47+AG47</f>
        <v>2086810</v>
      </c>
      <c r="AD47" s="180">
        <f>AD48</f>
        <v>2086810</v>
      </c>
      <c r="AE47" s="180">
        <f>AE48</f>
        <v>707732</v>
      </c>
      <c r="AF47" s="180">
        <f>AF48</f>
        <v>40931</v>
      </c>
      <c r="AG47" s="180">
        <f>AG48</f>
        <v>0</v>
      </c>
      <c r="AH47" s="180">
        <f>AI47+AL47</f>
        <v>60650</v>
      </c>
      <c r="AI47" s="180">
        <f>AI48</f>
        <v>1650</v>
      </c>
      <c r="AJ47" s="180">
        <f>AJ48</f>
        <v>0</v>
      </c>
      <c r="AK47" s="180">
        <f>AK48</f>
        <v>0</v>
      </c>
      <c r="AL47" s="180">
        <f>AL48</f>
        <v>59000</v>
      </c>
      <c r="AM47" s="180">
        <f>AM48</f>
        <v>59000</v>
      </c>
      <c r="AN47" s="180">
        <f>AC47+AH47</f>
        <v>2147460</v>
      </c>
      <c r="AO47" s="180">
        <f t="shared" si="4"/>
        <v>-101500</v>
      </c>
      <c r="AP47" s="180">
        <f>AP48</f>
        <v>-101500</v>
      </c>
      <c r="AQ47" s="180">
        <f>AQ48</f>
        <v>0</v>
      </c>
      <c r="AR47" s="180">
        <f>AR48</f>
        <v>0</v>
      </c>
      <c r="AS47" s="180">
        <f>AS48</f>
        <v>0</v>
      </c>
      <c r="AT47" s="180">
        <f t="shared" si="35"/>
        <v>-11650</v>
      </c>
      <c r="AU47" s="180">
        <f>AU48</f>
        <v>-1650</v>
      </c>
      <c r="AV47" s="180"/>
      <c r="AW47" s="180">
        <f>AW48</f>
        <v>0</v>
      </c>
      <c r="AX47" s="180">
        <f>AX48</f>
        <v>0</v>
      </c>
      <c r="AY47" s="180"/>
      <c r="AZ47" s="180">
        <f>AZ48</f>
        <v>-10000</v>
      </c>
      <c r="BA47" s="180">
        <f>BA48</f>
        <v>-10000</v>
      </c>
      <c r="BB47" s="180">
        <f t="shared" si="6"/>
        <v>-113150</v>
      </c>
      <c r="BC47" s="415">
        <f t="shared" si="126"/>
        <v>1985310</v>
      </c>
      <c r="BD47" s="415">
        <f>BD48</f>
        <v>1985310</v>
      </c>
      <c r="BE47" s="415">
        <f>BE48</f>
        <v>430442</v>
      </c>
      <c r="BF47" s="415">
        <f>BF48</f>
        <v>33886</v>
      </c>
      <c r="BG47" s="415">
        <f>BG48</f>
        <v>0</v>
      </c>
      <c r="BH47" s="415">
        <f t="shared" si="115"/>
        <v>49000</v>
      </c>
      <c r="BI47" s="415">
        <f>BI48</f>
        <v>0</v>
      </c>
      <c r="BJ47" s="415">
        <f>BJ48</f>
        <v>0</v>
      </c>
      <c r="BK47" s="415">
        <f>BK48</f>
        <v>0</v>
      </c>
      <c r="BL47" s="415">
        <f>BL48</f>
        <v>49000</v>
      </c>
      <c r="BM47" s="415">
        <f>BM48</f>
        <v>49000</v>
      </c>
      <c r="BN47" s="415">
        <f t="shared" si="103"/>
        <v>2034310</v>
      </c>
      <c r="BO47" s="180">
        <f t="shared" si="96"/>
        <v>-187244</v>
      </c>
      <c r="BP47" s="180">
        <f>BP48</f>
        <v>-187244</v>
      </c>
      <c r="BQ47" s="180">
        <f>BQ48</f>
        <v>0</v>
      </c>
      <c r="BR47" s="180">
        <f>BR48</f>
        <v>0</v>
      </c>
      <c r="BS47" s="180">
        <f>BS48</f>
        <v>0</v>
      </c>
      <c r="BT47" s="180">
        <f t="shared" si="97"/>
        <v>0</v>
      </c>
      <c r="BU47" s="180">
        <f>BU48</f>
        <v>0</v>
      </c>
      <c r="BV47" s="180"/>
      <c r="BW47" s="180">
        <f>BW48</f>
        <v>0</v>
      </c>
      <c r="BX47" s="180">
        <f>BX48</f>
        <v>0</v>
      </c>
      <c r="BY47" s="180"/>
      <c r="BZ47" s="180">
        <f>BZ48</f>
        <v>0</v>
      </c>
      <c r="CA47" s="180">
        <f>CA48</f>
        <v>0</v>
      </c>
      <c r="CB47" s="180">
        <f t="shared" si="131"/>
        <v>-187244</v>
      </c>
      <c r="CC47" s="415">
        <f t="shared" si="127"/>
        <v>1798066</v>
      </c>
      <c r="CD47" s="415">
        <f>CD48</f>
        <v>1798066</v>
      </c>
      <c r="CE47" s="415">
        <f>CE48</f>
        <v>278887</v>
      </c>
      <c r="CF47" s="415">
        <f>CF48</f>
        <v>7717</v>
      </c>
      <c r="CG47" s="415">
        <f>CG48</f>
        <v>0</v>
      </c>
      <c r="CH47" s="415">
        <f t="shared" si="119"/>
        <v>49000</v>
      </c>
      <c r="CI47" s="415">
        <f>CI48</f>
        <v>0</v>
      </c>
      <c r="CJ47" s="415">
        <f>CJ48</f>
        <v>0</v>
      </c>
      <c r="CK47" s="415">
        <f>CK48</f>
        <v>0</v>
      </c>
      <c r="CL47" s="415">
        <f>CL48</f>
        <v>49000</v>
      </c>
      <c r="CM47" s="415">
        <f>CM48</f>
        <v>49000</v>
      </c>
      <c r="CN47" s="415">
        <f t="shared" si="104"/>
        <v>1847066</v>
      </c>
      <c r="CO47" s="180">
        <f t="shared" si="15"/>
        <v>150000</v>
      </c>
      <c r="CP47" s="285"/>
      <c r="CQ47" s="180">
        <f>CQ48</f>
        <v>150000</v>
      </c>
      <c r="CR47" s="180">
        <f>CR48</f>
        <v>0</v>
      </c>
      <c r="CS47" s="180">
        <f>CS48</f>
        <v>0</v>
      </c>
      <c r="CT47" s="180">
        <f>CT48</f>
        <v>0</v>
      </c>
      <c r="CU47" s="180">
        <f t="shared" si="16"/>
        <v>0</v>
      </c>
      <c r="CV47" s="180">
        <f>CV48</f>
        <v>0</v>
      </c>
      <c r="CW47" s="180"/>
      <c r="CX47" s="180">
        <f>CX48</f>
        <v>0</v>
      </c>
      <c r="CY47" s="180">
        <f>CY48</f>
        <v>0</v>
      </c>
      <c r="CZ47" s="180"/>
      <c r="DA47" s="180">
        <f>DA48</f>
        <v>0</v>
      </c>
      <c r="DB47" s="180">
        <f>DB48</f>
        <v>0</v>
      </c>
      <c r="DC47" s="180">
        <f t="shared" si="133"/>
        <v>150000</v>
      </c>
      <c r="DD47" s="415">
        <f t="shared" si="128"/>
        <v>1948066</v>
      </c>
      <c r="DE47" s="415">
        <f>DE48</f>
        <v>1948066</v>
      </c>
      <c r="DF47" s="415">
        <f>DF48</f>
        <v>278887</v>
      </c>
      <c r="DG47" s="415">
        <f>DG48</f>
        <v>7717</v>
      </c>
      <c r="DH47" s="415">
        <f>DH48</f>
        <v>0</v>
      </c>
      <c r="DI47" s="415">
        <f t="shared" si="121"/>
        <v>49000</v>
      </c>
      <c r="DJ47" s="415">
        <f>DJ48</f>
        <v>0</v>
      </c>
      <c r="DK47" s="415">
        <f>DK48</f>
        <v>0</v>
      </c>
      <c r="DL47" s="415">
        <f>DL48</f>
        <v>0</v>
      </c>
      <c r="DM47" s="415">
        <f>DM48</f>
        <v>49000</v>
      </c>
      <c r="DN47" s="415">
        <f>DN48</f>
        <v>49000</v>
      </c>
      <c r="DO47" s="415">
        <f t="shared" si="105"/>
        <v>1997066</v>
      </c>
      <c r="DP47" s="180">
        <f t="shared" si="51"/>
        <v>0</v>
      </c>
      <c r="DQ47" s="285"/>
      <c r="DR47" s="180">
        <f>DR48</f>
        <v>0</v>
      </c>
      <c r="DS47" s="180">
        <f>DS48</f>
        <v>0</v>
      </c>
      <c r="DT47" s="180">
        <f>DT48</f>
        <v>0</v>
      </c>
      <c r="DU47" s="180">
        <f>DU48</f>
        <v>0</v>
      </c>
      <c r="DV47" s="180">
        <f t="shared" si="21"/>
        <v>0</v>
      </c>
      <c r="DW47" s="180">
        <f>DW48</f>
        <v>0</v>
      </c>
      <c r="DX47" s="180"/>
      <c r="DY47" s="180">
        <f>DY48</f>
        <v>0</v>
      </c>
      <c r="DZ47" s="180">
        <f>DZ48</f>
        <v>0</v>
      </c>
      <c r="EA47" s="180"/>
      <c r="EB47" s="180">
        <f>EB48</f>
        <v>0</v>
      </c>
      <c r="EC47" s="180">
        <f>EC48</f>
        <v>0</v>
      </c>
      <c r="ED47" s="180">
        <f t="shared" si="135"/>
        <v>0</v>
      </c>
      <c r="EE47" s="415">
        <f t="shared" si="129"/>
        <v>1948066</v>
      </c>
      <c r="EF47" s="415">
        <f>EF48</f>
        <v>1948066</v>
      </c>
      <c r="EG47" s="415">
        <f>EG48</f>
        <v>278887</v>
      </c>
      <c r="EH47" s="415">
        <f>EH48</f>
        <v>7717</v>
      </c>
      <c r="EI47" s="415">
        <f>EI48</f>
        <v>0</v>
      </c>
      <c r="EJ47" s="415">
        <f t="shared" si="123"/>
        <v>49000</v>
      </c>
      <c r="EK47" s="415">
        <f>EK48</f>
        <v>0</v>
      </c>
      <c r="EL47" s="415">
        <f>EL48</f>
        <v>0</v>
      </c>
      <c r="EM47" s="415">
        <f>EM48</f>
        <v>0</v>
      </c>
      <c r="EN47" s="415">
        <f>EN48</f>
        <v>49000</v>
      </c>
      <c r="EO47" s="415">
        <f>EO48</f>
        <v>49000</v>
      </c>
      <c r="EP47" s="415">
        <f t="shared" si="106"/>
        <v>1997066</v>
      </c>
    </row>
    <row r="48" spans="1:146" ht="25.5">
      <c r="A48" s="409" t="s">
        <v>311</v>
      </c>
      <c r="B48" s="410"/>
      <c r="C48" s="411"/>
      <c r="D48" s="412" t="s">
        <v>523</v>
      </c>
      <c r="E48" s="413">
        <f>E49+E50+E52+E54+E55+E57+E59+E61+E63+E65+E66</f>
        <v>1750420</v>
      </c>
      <c r="F48" s="413">
        <f>F49</f>
        <v>45000</v>
      </c>
      <c r="G48" s="413">
        <f>G49</f>
        <v>0</v>
      </c>
      <c r="H48" s="413">
        <f>H49</f>
        <v>0</v>
      </c>
      <c r="I48" s="413">
        <f>I49</f>
        <v>0</v>
      </c>
      <c r="J48" s="413">
        <f t="shared" si="58"/>
        <v>0</v>
      </c>
      <c r="K48" s="413">
        <f>K49</f>
        <v>0</v>
      </c>
      <c r="L48" s="413">
        <f>L49</f>
        <v>0</v>
      </c>
      <c r="M48" s="413">
        <f>M49</f>
        <v>0</v>
      </c>
      <c r="N48" s="413">
        <f>N49</f>
        <v>0</v>
      </c>
      <c r="O48" s="413">
        <f>O49</f>
        <v>0</v>
      </c>
      <c r="P48" s="413">
        <f t="shared" si="48"/>
        <v>1750420</v>
      </c>
      <c r="Q48" s="414">
        <f t="shared" si="1"/>
        <v>659510</v>
      </c>
      <c r="R48" s="414">
        <f>R49+R50+R52+R54+R55+R57+R59+R61+R63+R65+R66</f>
        <v>659510</v>
      </c>
      <c r="S48" s="414">
        <f>S49</f>
        <v>0</v>
      </c>
      <c r="T48" s="414">
        <f>T49</f>
        <v>0</v>
      </c>
      <c r="U48" s="414">
        <f>U49</f>
        <v>0</v>
      </c>
      <c r="V48" s="414">
        <f t="shared" si="124"/>
        <v>11650</v>
      </c>
      <c r="W48" s="414">
        <f>W49+W50+W52+W55+W57+W59+W63+W65</f>
        <v>1650</v>
      </c>
      <c r="X48" s="414">
        <f>X49+X50+X52+X55+X57+X59+X63+X65</f>
        <v>0</v>
      </c>
      <c r="Y48" s="414">
        <f>Y49+Y50+Y52+Y55+Y57+Y59+Y63+Y65</f>
        <v>0</v>
      </c>
      <c r="Z48" s="414">
        <f>Z49+Z50+Z52+Z55+Z57+Z59+Z63+Z65</f>
        <v>10000</v>
      </c>
      <c r="AA48" s="414">
        <f>AA49+AA50+AA52+AA55+AA57+AA59+AA63+AA65</f>
        <v>10000</v>
      </c>
      <c r="AB48" s="414">
        <f t="shared" si="3"/>
        <v>671160</v>
      </c>
      <c r="AC48" s="415">
        <f>AD48+AG48</f>
        <v>2086810</v>
      </c>
      <c r="AD48" s="413">
        <f>AD49+AD50+AD52+AD54+AD55+AD57+AD59+AD61+AD63+AD65+AD66</f>
        <v>2086810</v>
      </c>
      <c r="AE48" s="413">
        <f>AE49+AE50+AE52+AE54+AE55+AE57+AE59+AE61+AE63+AE65+AE66</f>
        <v>707732</v>
      </c>
      <c r="AF48" s="413">
        <f>AF49+AF50+AF52+AF54+AF55+AF57+AF59+AF61+AF63+AF65+AF66</f>
        <v>40931</v>
      </c>
      <c r="AG48" s="413">
        <f>AG49+AG50+AG52+AG54+AG55+AG57+AG59+AG61+AG63+AG65+AG66</f>
        <v>0</v>
      </c>
      <c r="AH48" s="415">
        <f t="shared" si="130"/>
        <v>60650</v>
      </c>
      <c r="AI48" s="413">
        <f>AI49+AI50+AI52+AI54+AI55+AI57+AI59+AI61+AI63+AI65+AI66</f>
        <v>1650</v>
      </c>
      <c r="AJ48" s="413">
        <f>AJ49+AJ50+AJ52+AJ54+AJ55+AJ57+AJ59+AJ61+AJ63+AJ65+AJ66</f>
        <v>0</v>
      </c>
      <c r="AK48" s="413">
        <f>AK49+AK50+AK52+AK54+AK55+AK57+AK59+AK61+AK63+AK65+AK66</f>
        <v>0</v>
      </c>
      <c r="AL48" s="413">
        <f>AL49+AL50+AL52+AL54+AL55+AL57+AL59+AL61+AL63+AL65+AL66</f>
        <v>59000</v>
      </c>
      <c r="AM48" s="413">
        <f>AM49+AM50+AM52+AM54+AM55+AM57+AM59+AM61+AM63+AM65+AM66</f>
        <v>59000</v>
      </c>
      <c r="AN48" s="413">
        <f t="shared" si="50"/>
        <v>2147460</v>
      </c>
      <c r="AO48" s="414">
        <f t="shared" si="4"/>
        <v>-101500</v>
      </c>
      <c r="AP48" s="414">
        <f>AP49+AP50+AP52+AP54+AP55+AP57+AP59+AP61+AP63+AP65+AP66</f>
        <v>-101500</v>
      </c>
      <c r="AQ48" s="414">
        <f>AQ49</f>
        <v>0</v>
      </c>
      <c r="AR48" s="414">
        <f>AR49</f>
        <v>0</v>
      </c>
      <c r="AS48" s="414">
        <f>AS49</f>
        <v>0</v>
      </c>
      <c r="AT48" s="414">
        <f t="shared" si="35"/>
        <v>-11650</v>
      </c>
      <c r="AU48" s="414">
        <f>AU49+AU50+AU52+AU55+AU57+AU59+AU63+AU65</f>
        <v>-1650</v>
      </c>
      <c r="AV48" s="416"/>
      <c r="AW48" s="414">
        <f>AW49+AW50+AW52+AW55+AW57+AW59+AW63+AW65</f>
        <v>0</v>
      </c>
      <c r="AX48" s="414">
        <f>AX49+AX50+AX52+AX55+AX57+AX59+AX63+AX65</f>
        <v>0</v>
      </c>
      <c r="AY48" s="414"/>
      <c r="AZ48" s="414">
        <f>AZ49+AZ50+AZ52+AZ55+AZ57+AZ59+AZ63+AZ65</f>
        <v>-10000</v>
      </c>
      <c r="BA48" s="414">
        <f>BA49+BA50+BA52+BA55+BA57+BA59+BA63+BA65</f>
        <v>-10000</v>
      </c>
      <c r="BB48" s="414">
        <f t="shared" si="6"/>
        <v>-113150</v>
      </c>
      <c r="BC48" s="415">
        <f t="shared" si="126"/>
        <v>1985310</v>
      </c>
      <c r="BD48" s="413">
        <f>BD49+BD50+BD52+BD54+BD55+BD57+BD59+BD61+BD63+BD65+BD66</f>
        <v>1985310</v>
      </c>
      <c r="BE48" s="413">
        <f>BE49+BE50+BE52+BE54+BE55+BE57+BE59+BE61+BE63+BE65+BE66</f>
        <v>430442</v>
      </c>
      <c r="BF48" s="413">
        <f>BF49+BF50+BF52+BF54+BF55+BF57+BF59+BF61+BF63+BF65+BF66</f>
        <v>33886</v>
      </c>
      <c r="BG48" s="413">
        <f>BG49+BG50+BG52+BG54+BG55+BG57+BG59+BG61+BG63+BG65+BG66</f>
        <v>0</v>
      </c>
      <c r="BH48" s="415">
        <f aca="true" t="shared" si="138" ref="BH48:BH58">BI48+BL48</f>
        <v>49000</v>
      </c>
      <c r="BI48" s="413">
        <f>BI49+BI50+BI52+BI54+BI55+BI57+BI59+BI61+BI63+BI65+BI66</f>
        <v>0</v>
      </c>
      <c r="BJ48" s="413">
        <f>BJ49+BJ50+BJ52+BJ54+BJ55+BJ57+BJ59+BJ61+BJ63+BJ65+BJ66</f>
        <v>0</v>
      </c>
      <c r="BK48" s="413">
        <f>BK49+BK50+BK52+BK54+BK55+BK57+BK59+BK61+BK63+BK65+BK66</f>
        <v>0</v>
      </c>
      <c r="BL48" s="413">
        <f>BL49+BL50+BL52+BL54+BL55+BL57+BL59+BL61+BL63+BL65+BL66</f>
        <v>49000</v>
      </c>
      <c r="BM48" s="413">
        <f>BM49+BM50+BM52+BM54+BM55+BM57+BM59+BM61+BM63+BM65+BM66</f>
        <v>49000</v>
      </c>
      <c r="BN48" s="413">
        <f t="shared" si="103"/>
        <v>2034310</v>
      </c>
      <c r="BO48" s="414">
        <f t="shared" si="96"/>
        <v>-187244</v>
      </c>
      <c r="BP48" s="414">
        <f>BP49+BP50+BP52+BP54+BP55+BP57+BP59+BP61+BP63+BP65+BP66</f>
        <v>-187244</v>
      </c>
      <c r="BQ48" s="414">
        <f>BQ49</f>
        <v>0</v>
      </c>
      <c r="BR48" s="414">
        <f>BR49</f>
        <v>0</v>
      </c>
      <c r="BS48" s="414">
        <f>BS49</f>
        <v>0</v>
      </c>
      <c r="BT48" s="414">
        <f t="shared" si="97"/>
        <v>0</v>
      </c>
      <c r="BU48" s="414">
        <f>BU49+BU50+BU52+BU55+BU57+BU59+BU63+BU65</f>
        <v>0</v>
      </c>
      <c r="BV48" s="416"/>
      <c r="BW48" s="414">
        <f>BW49+BW50+BW52+BW55+BW57+BW59+BW63+BW65</f>
        <v>0</v>
      </c>
      <c r="BX48" s="414">
        <f>BX49+BX50+BX52+BX55+BX57+BX59+BX63+BX65</f>
        <v>0</v>
      </c>
      <c r="BY48" s="414"/>
      <c r="BZ48" s="414">
        <f>BZ49+BZ50+BZ52+BZ55+BZ57+BZ59+BZ63+BZ65</f>
        <v>0</v>
      </c>
      <c r="CA48" s="414">
        <f>CA49+CA50+CA52+CA55+CA57+CA59+CA63+CA65</f>
        <v>0</v>
      </c>
      <c r="CB48" s="414">
        <f t="shared" si="131"/>
        <v>-187244</v>
      </c>
      <c r="CC48" s="415">
        <f t="shared" si="127"/>
        <v>1798066</v>
      </c>
      <c r="CD48" s="413">
        <f>CD49+CD50+CD52+CD54+CD55+CD57+CD59+CD61+CD63+CD65+CD66</f>
        <v>1798066</v>
      </c>
      <c r="CE48" s="413">
        <f>CE49+CE50+CE52+CE54+CE55+CE57+CE59+CE61+CE63+CE65+CE66</f>
        <v>278887</v>
      </c>
      <c r="CF48" s="413">
        <f>CF49+CF50+CF52+CF54+CF55+CF57+CF59+CF61+CF63+CF65+CF66</f>
        <v>7717</v>
      </c>
      <c r="CG48" s="413">
        <f>CG49+CG50+CG52+CG54+CG55+CG57+CG59+CG61+CG63+CG65+CG66</f>
        <v>0</v>
      </c>
      <c r="CH48" s="415">
        <f t="shared" si="119"/>
        <v>49000</v>
      </c>
      <c r="CI48" s="413">
        <f>CI49+CI50+CI52+CI54+CI55+CI57+CI59+CI61+CI63+CI65+CI66</f>
        <v>0</v>
      </c>
      <c r="CJ48" s="413">
        <f>CJ49+CJ50+CJ52+CJ54+CJ55+CJ57+CJ59+CJ61+CJ63+CJ65+CJ66</f>
        <v>0</v>
      </c>
      <c r="CK48" s="413">
        <f>CK49+CK50+CK52+CK54+CK55+CK57+CK59+CK61+CK63+CK65+CK66</f>
        <v>0</v>
      </c>
      <c r="CL48" s="413">
        <f>CL49+CL50+CL52+CL54+CL55+CL57+CL59+CL61+CL63+CL65+CL66</f>
        <v>49000</v>
      </c>
      <c r="CM48" s="413">
        <f>CM49+CM50+CM52+CM54+CM55+CM57+CM59+CM61+CM63+CM65+CM66</f>
        <v>49000</v>
      </c>
      <c r="CN48" s="413">
        <f t="shared" si="104"/>
        <v>1847066</v>
      </c>
      <c r="CO48" s="414">
        <f t="shared" si="15"/>
        <v>150000</v>
      </c>
      <c r="CP48" s="416"/>
      <c r="CQ48" s="414">
        <f>CQ49+CQ50+CQ52+CQ54+CQ55+CQ57+CQ59+CQ61+CQ63+CQ65+CQ66</f>
        <v>150000</v>
      </c>
      <c r="CR48" s="414">
        <f>CR49</f>
        <v>0</v>
      </c>
      <c r="CS48" s="414">
        <f>CS49</f>
        <v>0</v>
      </c>
      <c r="CT48" s="414">
        <f>CT49</f>
        <v>0</v>
      </c>
      <c r="CU48" s="414">
        <f t="shared" si="16"/>
        <v>0</v>
      </c>
      <c r="CV48" s="414">
        <f>CV49+CV50+CV52+CV55+CV57+CV59+CV63+CV65</f>
        <v>0</v>
      </c>
      <c r="CW48" s="416"/>
      <c r="CX48" s="414">
        <f>CX49+CX50+CX52+CX55+CX57+CX59+CX63+CX65</f>
        <v>0</v>
      </c>
      <c r="CY48" s="414">
        <f>CY49+CY50+CY52+CY55+CY57+CY59+CY63+CY65</f>
        <v>0</v>
      </c>
      <c r="CZ48" s="414"/>
      <c r="DA48" s="414">
        <f>DA49+DA50+DA52+DA55+DA57+DA59+DA63+DA65</f>
        <v>0</v>
      </c>
      <c r="DB48" s="414">
        <f>DB49+DB50+DB52+DB55+DB57+DB59+DB63+DB65</f>
        <v>0</v>
      </c>
      <c r="DC48" s="414">
        <f t="shared" si="133"/>
        <v>150000</v>
      </c>
      <c r="DD48" s="415">
        <f t="shared" si="128"/>
        <v>1948066</v>
      </c>
      <c r="DE48" s="413">
        <f>DE49+DE50+DE52+DE54+DE55+DE57+DE59+DE61+DE63+DE65+DE66</f>
        <v>1948066</v>
      </c>
      <c r="DF48" s="413">
        <f>DF49+DF50+DF52+DF54+DF55+DF57+DF59+DF61+DF63+DF65+DF66</f>
        <v>278887</v>
      </c>
      <c r="DG48" s="413">
        <f>DG49+DG50+DG52+DG54+DG55+DG57+DG59+DG61+DG63+DG65+DG66</f>
        <v>7717</v>
      </c>
      <c r="DH48" s="413">
        <f>DH49+DH50+DH52+DH54+DH55+DH57+DH59+DH61+DH63+DH65+DH66</f>
        <v>0</v>
      </c>
      <c r="DI48" s="415">
        <f t="shared" si="121"/>
        <v>49000</v>
      </c>
      <c r="DJ48" s="413">
        <f>DJ49+DJ50+DJ52+DJ54+DJ55+DJ57+DJ59+DJ61+DJ63+DJ65+DJ66</f>
        <v>0</v>
      </c>
      <c r="DK48" s="413">
        <f>DK49+DK50+DK52+DK54+DK55+DK57+DK59+DK61+DK63+DK65+DK66</f>
        <v>0</v>
      </c>
      <c r="DL48" s="413">
        <f>DL49+DL50+DL52+DL54+DL55+DL57+DL59+DL61+DL63+DL65+DL66</f>
        <v>0</v>
      </c>
      <c r="DM48" s="413">
        <f>DM49+DM50+DM52+DM54+DM55+DM57+DM59+DM61+DM63+DM65+DM66</f>
        <v>49000</v>
      </c>
      <c r="DN48" s="413">
        <f>DN49+DN50+DN52+DN54+DN55+DN57+DN59+DN61+DN63+DN65+DN66</f>
        <v>49000</v>
      </c>
      <c r="DO48" s="413">
        <f t="shared" si="105"/>
        <v>1997066</v>
      </c>
      <c r="DP48" s="414">
        <f t="shared" si="51"/>
        <v>0</v>
      </c>
      <c r="DQ48" s="416"/>
      <c r="DR48" s="414">
        <f>DR49+DR50+DR52+DR54+DR55+DR57+DR59+DR61+DR63+DR65+DR66</f>
        <v>0</v>
      </c>
      <c r="DS48" s="414">
        <f>DS49</f>
        <v>0</v>
      </c>
      <c r="DT48" s="414">
        <f>DT49</f>
        <v>0</v>
      </c>
      <c r="DU48" s="414">
        <f>DU49</f>
        <v>0</v>
      </c>
      <c r="DV48" s="414">
        <f t="shared" si="21"/>
        <v>0</v>
      </c>
      <c r="DW48" s="414">
        <f>DW49+DW50+DW52+DW55+DW57+DW59+DW63+DW65</f>
        <v>0</v>
      </c>
      <c r="DX48" s="416"/>
      <c r="DY48" s="414">
        <f>DY49+DY50+DY52+DY55+DY57+DY59+DY63+DY65</f>
        <v>0</v>
      </c>
      <c r="DZ48" s="414">
        <f>DZ49+DZ50+DZ52+DZ55+DZ57+DZ59+DZ63+DZ65</f>
        <v>0</v>
      </c>
      <c r="EA48" s="414"/>
      <c r="EB48" s="414">
        <f>EB49+EB50+EB52+EB55+EB57+EB59+EB63+EB65</f>
        <v>0</v>
      </c>
      <c r="EC48" s="414">
        <f>EC49+EC50+EC52+EC55+EC57+EC59+EC63+EC65</f>
        <v>0</v>
      </c>
      <c r="ED48" s="414">
        <f t="shared" si="135"/>
        <v>0</v>
      </c>
      <c r="EE48" s="415">
        <f t="shared" si="129"/>
        <v>1948066</v>
      </c>
      <c r="EF48" s="413">
        <f>EF49+EF50+EF52+EF54+EF55+EF57+EF59+EF61+EF63+EF65+EF66</f>
        <v>1948066</v>
      </c>
      <c r="EG48" s="413">
        <f>EG49+EG50+EG52+EG54+EG55+EG57+EG59+EG61+EG63+EG65+EG66</f>
        <v>278887</v>
      </c>
      <c r="EH48" s="413">
        <f>EH49+EH50+EH52+EH54+EH55+EH57+EH59+EH61+EH63+EH65+EH66</f>
        <v>7717</v>
      </c>
      <c r="EI48" s="413">
        <f>EI49+EI50+EI52+EI54+EI55+EI57+EI59+EI61+EI63+EI65+EI66</f>
        <v>0</v>
      </c>
      <c r="EJ48" s="415">
        <f t="shared" si="123"/>
        <v>49000</v>
      </c>
      <c r="EK48" s="413">
        <f>EK49+EK50+EK52+EK54+EK55+EK57+EK59+EK61+EK63+EK65+EK66</f>
        <v>0</v>
      </c>
      <c r="EL48" s="413">
        <f>EL49+EL50+EL52+EL54+EL55+EL57+EL59+EL61+EL63+EL65+EL66</f>
        <v>0</v>
      </c>
      <c r="EM48" s="413">
        <f>EM49+EM50+EM52+EM54+EM55+EM57+EM59+EM61+EM63+EM65+EM66</f>
        <v>0</v>
      </c>
      <c r="EN48" s="413">
        <f>EN49+EN50+EN52+EN54+EN55+EN57+EN59+EN61+EN63+EN65+EN66</f>
        <v>49000</v>
      </c>
      <c r="EO48" s="413">
        <f>EO49+EO50+EO52+EO54+EO55+EO57+EO59+EO61+EO63+EO65+EO66</f>
        <v>49000</v>
      </c>
      <c r="EP48" s="413">
        <f t="shared" si="106"/>
        <v>1997066</v>
      </c>
    </row>
    <row r="49" spans="1:146" s="165" customFormat="1" ht="12.75">
      <c r="A49" s="64" t="s">
        <v>775</v>
      </c>
      <c r="B49" s="64" t="s">
        <v>718</v>
      </c>
      <c r="C49" s="119" t="s">
        <v>717</v>
      </c>
      <c r="D49" s="77" t="s">
        <v>747</v>
      </c>
      <c r="E49" s="67">
        <f t="shared" si="57"/>
        <v>45000</v>
      </c>
      <c r="F49" s="67">
        <v>45000</v>
      </c>
      <c r="G49" s="67"/>
      <c r="H49" s="67"/>
      <c r="I49" s="67"/>
      <c r="J49" s="67">
        <f t="shared" si="58"/>
        <v>0</v>
      </c>
      <c r="K49" s="67"/>
      <c r="L49" s="67"/>
      <c r="M49" s="67"/>
      <c r="N49" s="67"/>
      <c r="O49" s="67"/>
      <c r="P49" s="67">
        <f t="shared" si="48"/>
        <v>45000</v>
      </c>
      <c r="Q49" s="169">
        <f t="shared" si="1"/>
        <v>111644</v>
      </c>
      <c r="R49" s="169">
        <v>111644</v>
      </c>
      <c r="S49" s="169"/>
      <c r="T49" s="169"/>
      <c r="U49" s="169"/>
      <c r="V49" s="169">
        <f t="shared" si="124"/>
        <v>0</v>
      </c>
      <c r="W49" s="169"/>
      <c r="X49" s="169"/>
      <c r="Y49" s="169"/>
      <c r="Z49" s="169"/>
      <c r="AA49" s="169"/>
      <c r="AB49" s="169">
        <f t="shared" si="3"/>
        <v>111644</v>
      </c>
      <c r="AC49" s="275">
        <f t="shared" si="125"/>
        <v>156644</v>
      </c>
      <c r="AD49" s="67">
        <f>R49+F49</f>
        <v>156644</v>
      </c>
      <c r="AE49" s="67">
        <f>S49+G49</f>
        <v>0</v>
      </c>
      <c r="AF49" s="67">
        <f>T49+H49</f>
        <v>0</v>
      </c>
      <c r="AG49" s="67">
        <f>U49+I49</f>
        <v>0</v>
      </c>
      <c r="AH49" s="275">
        <f t="shared" si="130"/>
        <v>0</v>
      </c>
      <c r="AI49" s="67">
        <f>W49+K49</f>
        <v>0</v>
      </c>
      <c r="AJ49" s="67">
        <f>X49+L49</f>
        <v>0</v>
      </c>
      <c r="AK49" s="67">
        <f>Y49+M49</f>
        <v>0</v>
      </c>
      <c r="AL49" s="67">
        <f>Z49+N49</f>
        <v>0</v>
      </c>
      <c r="AM49" s="67">
        <f>AA49+O49</f>
        <v>0</v>
      </c>
      <c r="AN49" s="67">
        <f t="shared" si="50"/>
        <v>156644</v>
      </c>
      <c r="AO49" s="169">
        <f t="shared" si="4"/>
        <v>0</v>
      </c>
      <c r="AP49" s="169"/>
      <c r="AQ49" s="169"/>
      <c r="AR49" s="169"/>
      <c r="AS49" s="169"/>
      <c r="AT49" s="169">
        <f t="shared" si="35"/>
        <v>0</v>
      </c>
      <c r="AU49" s="169"/>
      <c r="AV49" s="178"/>
      <c r="AW49" s="169"/>
      <c r="AX49" s="169"/>
      <c r="AY49" s="169"/>
      <c r="AZ49" s="169"/>
      <c r="BA49" s="169"/>
      <c r="BB49" s="169">
        <f t="shared" si="6"/>
        <v>0</v>
      </c>
      <c r="BC49" s="275">
        <f t="shared" si="126"/>
        <v>156644</v>
      </c>
      <c r="BD49" s="67">
        <f>AP49+AD49</f>
        <v>156644</v>
      </c>
      <c r="BE49" s="67">
        <f>AQ49+AE49</f>
        <v>0</v>
      </c>
      <c r="BF49" s="67">
        <f>AR49+AF49</f>
        <v>0</v>
      </c>
      <c r="BG49" s="67">
        <f>AS49+AG49</f>
        <v>0</v>
      </c>
      <c r="BH49" s="275">
        <f t="shared" si="138"/>
        <v>0</v>
      </c>
      <c r="BI49" s="67">
        <f>AU49+AI49</f>
        <v>0</v>
      </c>
      <c r="BJ49" s="67">
        <f>AW49+AJ49</f>
        <v>0</v>
      </c>
      <c r="BK49" s="67">
        <f>AX49+AK49</f>
        <v>0</v>
      </c>
      <c r="BL49" s="67">
        <f>AZ49+AL49</f>
        <v>0</v>
      </c>
      <c r="BM49" s="67">
        <f>BA49+AM49</f>
        <v>0</v>
      </c>
      <c r="BN49" s="67">
        <f t="shared" si="103"/>
        <v>156644</v>
      </c>
      <c r="BO49" s="169">
        <f t="shared" si="96"/>
        <v>0</v>
      </c>
      <c r="BP49" s="169"/>
      <c r="BQ49" s="169"/>
      <c r="BR49" s="169"/>
      <c r="BS49" s="169"/>
      <c r="BT49" s="169">
        <f>BU49+BZ49</f>
        <v>0</v>
      </c>
      <c r="BU49" s="169"/>
      <c r="BV49" s="178"/>
      <c r="BW49" s="169"/>
      <c r="BX49" s="169"/>
      <c r="BY49" s="169"/>
      <c r="BZ49" s="169"/>
      <c r="CA49" s="169"/>
      <c r="CB49" s="169">
        <f t="shared" si="131"/>
        <v>0</v>
      </c>
      <c r="CC49" s="275">
        <f t="shared" si="127"/>
        <v>156644</v>
      </c>
      <c r="CD49" s="67">
        <f>BP49+BD49</f>
        <v>156644</v>
      </c>
      <c r="CE49" s="67">
        <f>BQ49+BE49</f>
        <v>0</v>
      </c>
      <c r="CF49" s="67">
        <f>BR49+BF49</f>
        <v>0</v>
      </c>
      <c r="CG49" s="67">
        <f>BS49+BG49</f>
        <v>0</v>
      </c>
      <c r="CH49" s="275">
        <f t="shared" si="119"/>
        <v>0</v>
      </c>
      <c r="CI49" s="67">
        <f>BU49+BI49</f>
        <v>0</v>
      </c>
      <c r="CJ49" s="67">
        <f>BW49+BJ49</f>
        <v>0</v>
      </c>
      <c r="CK49" s="67">
        <f>BX49+BK49</f>
        <v>0</v>
      </c>
      <c r="CL49" s="67">
        <f>BZ49+BL49</f>
        <v>0</v>
      </c>
      <c r="CM49" s="67">
        <f>CA49+BM49</f>
        <v>0</v>
      </c>
      <c r="CN49" s="67">
        <f t="shared" si="104"/>
        <v>156644</v>
      </c>
      <c r="CO49" s="169">
        <f t="shared" si="15"/>
        <v>0</v>
      </c>
      <c r="CP49" s="178"/>
      <c r="CQ49" s="169"/>
      <c r="CR49" s="169"/>
      <c r="CS49" s="169"/>
      <c r="CT49" s="169"/>
      <c r="CU49" s="169">
        <f t="shared" si="16"/>
        <v>0</v>
      </c>
      <c r="CV49" s="169"/>
      <c r="CW49" s="178"/>
      <c r="CX49" s="169"/>
      <c r="CY49" s="169"/>
      <c r="CZ49" s="169"/>
      <c r="DA49" s="169"/>
      <c r="DB49" s="169"/>
      <c r="DC49" s="169">
        <f t="shared" si="133"/>
        <v>0</v>
      </c>
      <c r="DD49" s="275">
        <f t="shared" si="128"/>
        <v>156644</v>
      </c>
      <c r="DE49" s="67">
        <f>CQ49+CD49</f>
        <v>156644</v>
      </c>
      <c r="DF49" s="67">
        <f>CR49+CE49</f>
        <v>0</v>
      </c>
      <c r="DG49" s="67">
        <f>CS49+CF49</f>
        <v>0</v>
      </c>
      <c r="DH49" s="67">
        <f>CT49+CG49</f>
        <v>0</v>
      </c>
      <c r="DI49" s="275">
        <f t="shared" si="121"/>
        <v>0</v>
      </c>
      <c r="DJ49" s="67">
        <f>CV49+CI49</f>
        <v>0</v>
      </c>
      <c r="DK49" s="67">
        <f>CX49+CJ49</f>
        <v>0</v>
      </c>
      <c r="DL49" s="67">
        <f>CY49+CK49</f>
        <v>0</v>
      </c>
      <c r="DM49" s="67">
        <f>DA49+CL49</f>
        <v>0</v>
      </c>
      <c r="DN49" s="67">
        <f>DB49+CM49</f>
        <v>0</v>
      </c>
      <c r="DO49" s="67">
        <f t="shared" si="105"/>
        <v>156644</v>
      </c>
      <c r="DP49" s="169">
        <f t="shared" si="51"/>
        <v>0</v>
      </c>
      <c r="DQ49" s="178"/>
      <c r="DR49" s="169"/>
      <c r="DS49" s="169"/>
      <c r="DT49" s="169"/>
      <c r="DU49" s="169"/>
      <c r="DV49" s="169">
        <f t="shared" si="21"/>
        <v>0</v>
      </c>
      <c r="DW49" s="169"/>
      <c r="DX49" s="178"/>
      <c r="DY49" s="169"/>
      <c r="DZ49" s="169"/>
      <c r="EA49" s="169"/>
      <c r="EB49" s="169"/>
      <c r="EC49" s="169"/>
      <c r="ED49" s="169">
        <f t="shared" si="135"/>
        <v>0</v>
      </c>
      <c r="EE49" s="275">
        <f t="shared" si="129"/>
        <v>156644</v>
      </c>
      <c r="EF49" s="67">
        <f>DR49+DE49</f>
        <v>156644</v>
      </c>
      <c r="EG49" s="67">
        <f>DS49+DF49</f>
        <v>0</v>
      </c>
      <c r="EH49" s="67">
        <f>DT49+DG49</f>
        <v>0</v>
      </c>
      <c r="EI49" s="67">
        <f>DU49+DH49</f>
        <v>0</v>
      </c>
      <c r="EJ49" s="275">
        <f t="shared" si="123"/>
        <v>0</v>
      </c>
      <c r="EK49" s="67">
        <f>DW49+DJ49</f>
        <v>0</v>
      </c>
      <c r="EL49" s="67">
        <f>DY49+DK49</f>
        <v>0</v>
      </c>
      <c r="EM49" s="67">
        <f>DZ49+DL49</f>
        <v>0</v>
      </c>
      <c r="EN49" s="67">
        <f>EB49+DM49</f>
        <v>0</v>
      </c>
      <c r="EO49" s="67">
        <f>EC49+DN49</f>
        <v>0</v>
      </c>
      <c r="EP49" s="67">
        <f t="shared" si="106"/>
        <v>156644</v>
      </c>
    </row>
    <row r="50" spans="1:146" ht="29.25" customHeight="1">
      <c r="A50" s="64" t="s">
        <v>274</v>
      </c>
      <c r="B50" s="64" t="s">
        <v>275</v>
      </c>
      <c r="C50" s="66"/>
      <c r="D50" s="74" t="s">
        <v>276</v>
      </c>
      <c r="E50" s="67">
        <f>E51</f>
        <v>317630</v>
      </c>
      <c r="F50" s="67">
        <f aca="true" t="shared" si="139" ref="F50:P50">F51</f>
        <v>317630</v>
      </c>
      <c r="G50" s="67">
        <f t="shared" si="139"/>
        <v>278887</v>
      </c>
      <c r="H50" s="67">
        <f t="shared" si="139"/>
        <v>7717</v>
      </c>
      <c r="I50" s="67">
        <f t="shared" si="139"/>
        <v>0</v>
      </c>
      <c r="J50" s="67">
        <f t="shared" si="139"/>
        <v>0</v>
      </c>
      <c r="K50" s="67">
        <f t="shared" si="139"/>
        <v>0</v>
      </c>
      <c r="L50" s="67">
        <f t="shared" si="139"/>
        <v>0</v>
      </c>
      <c r="M50" s="67">
        <f t="shared" si="139"/>
        <v>0</v>
      </c>
      <c r="N50" s="67">
        <f t="shared" si="139"/>
        <v>0</v>
      </c>
      <c r="O50" s="67">
        <f t="shared" si="139"/>
        <v>0</v>
      </c>
      <c r="P50" s="67">
        <f t="shared" si="139"/>
        <v>317630</v>
      </c>
      <c r="Q50" s="169">
        <f t="shared" si="1"/>
        <v>0</v>
      </c>
      <c r="R50" s="169">
        <f>R51</f>
        <v>0</v>
      </c>
      <c r="S50" s="169">
        <f>S51</f>
        <v>0</v>
      </c>
      <c r="T50" s="169">
        <f>T51</f>
        <v>0</v>
      </c>
      <c r="U50" s="169">
        <f>U51</f>
        <v>0</v>
      </c>
      <c r="V50" s="169">
        <f t="shared" si="124"/>
        <v>1650</v>
      </c>
      <c r="W50" s="169">
        <f>W51</f>
        <v>1650</v>
      </c>
      <c r="X50" s="169">
        <f>X51</f>
        <v>0</v>
      </c>
      <c r="Y50" s="169">
        <f>Y51</f>
        <v>0</v>
      </c>
      <c r="Z50" s="169">
        <f>Z51</f>
        <v>0</v>
      </c>
      <c r="AA50" s="169">
        <f>AA51</f>
        <v>0</v>
      </c>
      <c r="AB50" s="169">
        <f t="shared" si="3"/>
        <v>1650</v>
      </c>
      <c r="AC50" s="275">
        <f>AD50+AG50</f>
        <v>317630</v>
      </c>
      <c r="AD50" s="67">
        <f>AD51</f>
        <v>317630</v>
      </c>
      <c r="AE50" s="67">
        <f>AE51</f>
        <v>278887</v>
      </c>
      <c r="AF50" s="67">
        <f>AF51</f>
        <v>7717</v>
      </c>
      <c r="AG50" s="67">
        <f>AG51</f>
        <v>0</v>
      </c>
      <c r="AH50" s="275">
        <f t="shared" si="130"/>
        <v>1650</v>
      </c>
      <c r="AI50" s="67">
        <f>AI51</f>
        <v>1650</v>
      </c>
      <c r="AJ50" s="67">
        <f>AJ51</f>
        <v>0</v>
      </c>
      <c r="AK50" s="67">
        <f>AK51</f>
        <v>0</v>
      </c>
      <c r="AL50" s="67">
        <f>AL51</f>
        <v>0</v>
      </c>
      <c r="AM50" s="67">
        <f>AM51</f>
        <v>0</v>
      </c>
      <c r="AN50" s="67">
        <f t="shared" si="50"/>
        <v>319280</v>
      </c>
      <c r="AO50" s="169">
        <f t="shared" si="4"/>
        <v>0</v>
      </c>
      <c r="AP50" s="169">
        <f>AP51</f>
        <v>0</v>
      </c>
      <c r="AQ50" s="169">
        <f>AQ51</f>
        <v>0</v>
      </c>
      <c r="AR50" s="169">
        <f>AR51</f>
        <v>0</v>
      </c>
      <c r="AS50" s="169">
        <f>AS51</f>
        <v>0</v>
      </c>
      <c r="AT50" s="169">
        <f t="shared" si="35"/>
        <v>-1650</v>
      </c>
      <c r="AU50" s="169">
        <f>AU51</f>
        <v>-1650</v>
      </c>
      <c r="AV50" s="178"/>
      <c r="AW50" s="169">
        <f>AW51</f>
        <v>0</v>
      </c>
      <c r="AX50" s="169">
        <f>AX51</f>
        <v>0</v>
      </c>
      <c r="AY50" s="169"/>
      <c r="AZ50" s="169">
        <f>AZ51</f>
        <v>0</v>
      </c>
      <c r="BA50" s="169">
        <f>BA51</f>
        <v>0</v>
      </c>
      <c r="BB50" s="169">
        <f t="shared" si="6"/>
        <v>-1650</v>
      </c>
      <c r="BC50" s="275">
        <f t="shared" si="126"/>
        <v>317630</v>
      </c>
      <c r="BD50" s="67">
        <f>BD51</f>
        <v>317630</v>
      </c>
      <c r="BE50" s="67">
        <f>BE51</f>
        <v>278887</v>
      </c>
      <c r="BF50" s="67">
        <f>BF51</f>
        <v>7717</v>
      </c>
      <c r="BG50" s="67">
        <f>BG51</f>
        <v>0</v>
      </c>
      <c r="BH50" s="275">
        <f t="shared" si="138"/>
        <v>0</v>
      </c>
      <c r="BI50" s="67">
        <f>BI51</f>
        <v>0</v>
      </c>
      <c r="BJ50" s="67">
        <f>BJ51</f>
        <v>0</v>
      </c>
      <c r="BK50" s="67">
        <f>BK51</f>
        <v>0</v>
      </c>
      <c r="BL50" s="67">
        <f>BL51</f>
        <v>0</v>
      </c>
      <c r="BM50" s="67">
        <f>BM51</f>
        <v>0</v>
      </c>
      <c r="BN50" s="67">
        <f t="shared" si="103"/>
        <v>317630</v>
      </c>
      <c r="BO50" s="169">
        <f t="shared" si="96"/>
        <v>0</v>
      </c>
      <c r="BP50" s="169">
        <f>BP51</f>
        <v>0</v>
      </c>
      <c r="BQ50" s="169">
        <f>BQ51</f>
        <v>0</v>
      </c>
      <c r="BR50" s="169">
        <f>BR51</f>
        <v>0</v>
      </c>
      <c r="BS50" s="169">
        <f>BS51</f>
        <v>0</v>
      </c>
      <c r="BT50" s="169">
        <f t="shared" si="97"/>
        <v>0</v>
      </c>
      <c r="BU50" s="169">
        <f>BU51</f>
        <v>0</v>
      </c>
      <c r="BV50" s="178"/>
      <c r="BW50" s="169">
        <f>BW51</f>
        <v>0</v>
      </c>
      <c r="BX50" s="169">
        <f>BX51</f>
        <v>0</v>
      </c>
      <c r="BY50" s="169"/>
      <c r="BZ50" s="169">
        <f>BZ51</f>
        <v>0</v>
      </c>
      <c r="CA50" s="169">
        <f>CA51</f>
        <v>0</v>
      </c>
      <c r="CB50" s="169">
        <f t="shared" si="131"/>
        <v>0</v>
      </c>
      <c r="CC50" s="275">
        <f t="shared" si="127"/>
        <v>317630</v>
      </c>
      <c r="CD50" s="67">
        <f>CD51</f>
        <v>317630</v>
      </c>
      <c r="CE50" s="67">
        <f>CE51</f>
        <v>278887</v>
      </c>
      <c r="CF50" s="67">
        <f>CF51</f>
        <v>7717</v>
      </c>
      <c r="CG50" s="67">
        <f>CG51</f>
        <v>0</v>
      </c>
      <c r="CH50" s="275">
        <f t="shared" si="119"/>
        <v>0</v>
      </c>
      <c r="CI50" s="67">
        <f>CI51</f>
        <v>0</v>
      </c>
      <c r="CJ50" s="67">
        <f>CJ51</f>
        <v>0</v>
      </c>
      <c r="CK50" s="67">
        <f>CK51</f>
        <v>0</v>
      </c>
      <c r="CL50" s="67">
        <f>CL51</f>
        <v>0</v>
      </c>
      <c r="CM50" s="67">
        <f>CM51</f>
        <v>0</v>
      </c>
      <c r="CN50" s="67">
        <f t="shared" si="104"/>
        <v>317630</v>
      </c>
      <c r="CO50" s="169">
        <f t="shared" si="15"/>
        <v>0</v>
      </c>
      <c r="CP50" s="178"/>
      <c r="CQ50" s="169">
        <f>CQ51</f>
        <v>0</v>
      </c>
      <c r="CR50" s="169">
        <f>CR51</f>
        <v>0</v>
      </c>
      <c r="CS50" s="169">
        <f>CS51</f>
        <v>0</v>
      </c>
      <c r="CT50" s="169">
        <f>CT51</f>
        <v>0</v>
      </c>
      <c r="CU50" s="169">
        <f t="shared" si="16"/>
        <v>0</v>
      </c>
      <c r="CV50" s="169">
        <f>CV51</f>
        <v>0</v>
      </c>
      <c r="CW50" s="178"/>
      <c r="CX50" s="169">
        <f>CX51</f>
        <v>0</v>
      </c>
      <c r="CY50" s="169">
        <f>CY51</f>
        <v>0</v>
      </c>
      <c r="CZ50" s="169"/>
      <c r="DA50" s="169">
        <f>DA51</f>
        <v>0</v>
      </c>
      <c r="DB50" s="169">
        <f>DB51</f>
        <v>0</v>
      </c>
      <c r="DC50" s="169">
        <f t="shared" si="133"/>
        <v>0</v>
      </c>
      <c r="DD50" s="275">
        <f t="shared" si="128"/>
        <v>317630</v>
      </c>
      <c r="DE50" s="67">
        <f>DE51</f>
        <v>317630</v>
      </c>
      <c r="DF50" s="67">
        <f>DF51</f>
        <v>278887</v>
      </c>
      <c r="DG50" s="67">
        <f>DG51</f>
        <v>7717</v>
      </c>
      <c r="DH50" s="67">
        <f>DH51</f>
        <v>0</v>
      </c>
      <c r="DI50" s="275">
        <f t="shared" si="121"/>
        <v>0</v>
      </c>
      <c r="DJ50" s="67">
        <f>DJ51</f>
        <v>0</v>
      </c>
      <c r="DK50" s="67">
        <f>DK51</f>
        <v>0</v>
      </c>
      <c r="DL50" s="67">
        <f>DL51</f>
        <v>0</v>
      </c>
      <c r="DM50" s="67">
        <f>DM51</f>
        <v>0</v>
      </c>
      <c r="DN50" s="67">
        <f>DN51</f>
        <v>0</v>
      </c>
      <c r="DO50" s="67">
        <f t="shared" si="105"/>
        <v>317630</v>
      </c>
      <c r="DP50" s="169">
        <f t="shared" si="51"/>
        <v>0</v>
      </c>
      <c r="DQ50" s="178"/>
      <c r="DR50" s="169">
        <f>DR51</f>
        <v>0</v>
      </c>
      <c r="DS50" s="169">
        <f>DS51</f>
        <v>0</v>
      </c>
      <c r="DT50" s="169">
        <f>DT51</f>
        <v>0</v>
      </c>
      <c r="DU50" s="169">
        <f>DU51</f>
        <v>0</v>
      </c>
      <c r="DV50" s="169">
        <f t="shared" si="21"/>
        <v>0</v>
      </c>
      <c r="DW50" s="169">
        <f>DW51</f>
        <v>0</v>
      </c>
      <c r="DX50" s="178"/>
      <c r="DY50" s="169">
        <f>DY51</f>
        <v>0</v>
      </c>
      <c r="DZ50" s="169">
        <f>DZ51</f>
        <v>0</v>
      </c>
      <c r="EA50" s="169"/>
      <c r="EB50" s="169">
        <f>EB51</f>
        <v>0</v>
      </c>
      <c r="EC50" s="169">
        <f>EC51</f>
        <v>0</v>
      </c>
      <c r="ED50" s="169">
        <f t="shared" si="135"/>
        <v>0</v>
      </c>
      <c r="EE50" s="275">
        <f t="shared" si="129"/>
        <v>317630</v>
      </c>
      <c r="EF50" s="67">
        <f>EF51</f>
        <v>317630</v>
      </c>
      <c r="EG50" s="67">
        <f>EG51</f>
        <v>278887</v>
      </c>
      <c r="EH50" s="67">
        <f>EH51</f>
        <v>7717</v>
      </c>
      <c r="EI50" s="67">
        <f>EI51</f>
        <v>0</v>
      </c>
      <c r="EJ50" s="275">
        <f t="shared" si="123"/>
        <v>0</v>
      </c>
      <c r="EK50" s="67">
        <f>EK51</f>
        <v>0</v>
      </c>
      <c r="EL50" s="67">
        <f>EL51</f>
        <v>0</v>
      </c>
      <c r="EM50" s="67">
        <f>EM51</f>
        <v>0</v>
      </c>
      <c r="EN50" s="67">
        <f>EN51</f>
        <v>0</v>
      </c>
      <c r="EO50" s="67">
        <f>EO51</f>
        <v>0</v>
      </c>
      <c r="EP50" s="67">
        <f t="shared" si="106"/>
        <v>317630</v>
      </c>
    </row>
    <row r="51" spans="1:146" ht="25.5">
      <c r="A51" s="68" t="s">
        <v>748</v>
      </c>
      <c r="B51" s="68" t="s">
        <v>49</v>
      </c>
      <c r="C51" s="69" t="s">
        <v>698</v>
      </c>
      <c r="D51" s="76" t="s">
        <v>733</v>
      </c>
      <c r="E51" s="114">
        <f t="shared" si="57"/>
        <v>317630</v>
      </c>
      <c r="F51" s="114">
        <v>317630</v>
      </c>
      <c r="G51" s="114">
        <v>278887</v>
      </c>
      <c r="H51" s="114">
        <v>7717</v>
      </c>
      <c r="I51" s="114"/>
      <c r="J51" s="67">
        <f t="shared" si="58"/>
        <v>0</v>
      </c>
      <c r="K51" s="114"/>
      <c r="L51" s="114"/>
      <c r="M51" s="114"/>
      <c r="N51" s="114"/>
      <c r="O51" s="114"/>
      <c r="P51" s="67">
        <f t="shared" si="48"/>
        <v>317630</v>
      </c>
      <c r="Q51" s="169">
        <f t="shared" si="1"/>
        <v>0</v>
      </c>
      <c r="R51" s="170"/>
      <c r="S51" s="170"/>
      <c r="T51" s="170"/>
      <c r="U51" s="170"/>
      <c r="V51" s="169">
        <f t="shared" si="124"/>
        <v>1650</v>
      </c>
      <c r="W51" s="170">
        <v>1650</v>
      </c>
      <c r="X51" s="170"/>
      <c r="Y51" s="170"/>
      <c r="Z51" s="170"/>
      <c r="AA51" s="170"/>
      <c r="AB51" s="169">
        <f t="shared" si="3"/>
        <v>1650</v>
      </c>
      <c r="AC51" s="275">
        <f t="shared" si="125"/>
        <v>317630</v>
      </c>
      <c r="AD51" s="114">
        <f>R51+F51</f>
        <v>317630</v>
      </c>
      <c r="AE51" s="114">
        <f>S51+G51</f>
        <v>278887</v>
      </c>
      <c r="AF51" s="114">
        <f>T51+H51</f>
        <v>7717</v>
      </c>
      <c r="AG51" s="114">
        <f>U51+I51</f>
        <v>0</v>
      </c>
      <c r="AH51" s="275">
        <f t="shared" si="130"/>
        <v>1650</v>
      </c>
      <c r="AI51" s="114">
        <f>W51+K51</f>
        <v>1650</v>
      </c>
      <c r="AJ51" s="114">
        <f>X51+L51</f>
        <v>0</v>
      </c>
      <c r="AK51" s="114">
        <f>Y51+M51</f>
        <v>0</v>
      </c>
      <c r="AL51" s="114">
        <f>Z51+N51</f>
        <v>0</v>
      </c>
      <c r="AM51" s="114">
        <f>AA51+O51</f>
        <v>0</v>
      </c>
      <c r="AN51" s="114">
        <f t="shared" si="50"/>
        <v>319280</v>
      </c>
      <c r="AO51" s="169">
        <f t="shared" si="4"/>
        <v>0</v>
      </c>
      <c r="AP51" s="170"/>
      <c r="AQ51" s="170"/>
      <c r="AR51" s="170"/>
      <c r="AS51" s="170"/>
      <c r="AT51" s="169">
        <f t="shared" si="35"/>
        <v>-1650</v>
      </c>
      <c r="AU51" s="170">
        <v>-1650</v>
      </c>
      <c r="AV51" s="286"/>
      <c r="AW51" s="170"/>
      <c r="AX51" s="170"/>
      <c r="AY51" s="170"/>
      <c r="AZ51" s="170"/>
      <c r="BA51" s="170"/>
      <c r="BB51" s="169">
        <f t="shared" si="6"/>
        <v>-1650</v>
      </c>
      <c r="BC51" s="275">
        <f t="shared" si="126"/>
        <v>317630</v>
      </c>
      <c r="BD51" s="114">
        <f>AP51+AD51</f>
        <v>317630</v>
      </c>
      <c r="BE51" s="114">
        <f>AQ51+AE51</f>
        <v>278887</v>
      </c>
      <c r="BF51" s="114">
        <f>AR51+AF51</f>
        <v>7717</v>
      </c>
      <c r="BG51" s="114">
        <f>AS51+AG51</f>
        <v>0</v>
      </c>
      <c r="BH51" s="275">
        <f t="shared" si="138"/>
        <v>0</v>
      </c>
      <c r="BI51" s="114">
        <f>AU51+AI51</f>
        <v>0</v>
      </c>
      <c r="BJ51" s="114">
        <f>AW51+AJ51</f>
        <v>0</v>
      </c>
      <c r="BK51" s="114">
        <f>AX51+AK51</f>
        <v>0</v>
      </c>
      <c r="BL51" s="114">
        <f>AZ51+AL51</f>
        <v>0</v>
      </c>
      <c r="BM51" s="114">
        <f>BA51+AM51</f>
        <v>0</v>
      </c>
      <c r="BN51" s="114">
        <f t="shared" si="103"/>
        <v>317630</v>
      </c>
      <c r="BO51" s="169">
        <f t="shared" si="96"/>
        <v>0</v>
      </c>
      <c r="BP51" s="170"/>
      <c r="BQ51" s="170"/>
      <c r="BR51" s="170"/>
      <c r="BS51" s="170"/>
      <c r="BT51" s="169">
        <f t="shared" si="97"/>
        <v>0</v>
      </c>
      <c r="BU51" s="170"/>
      <c r="BV51" s="286"/>
      <c r="BW51" s="170"/>
      <c r="BX51" s="170"/>
      <c r="BY51" s="170"/>
      <c r="BZ51" s="170"/>
      <c r="CA51" s="170"/>
      <c r="CB51" s="169">
        <f t="shared" si="131"/>
        <v>0</v>
      </c>
      <c r="CC51" s="275">
        <f t="shared" si="127"/>
        <v>317630</v>
      </c>
      <c r="CD51" s="114">
        <f>BP51+BD51</f>
        <v>317630</v>
      </c>
      <c r="CE51" s="114">
        <f>BQ51+BE51</f>
        <v>278887</v>
      </c>
      <c r="CF51" s="114">
        <f>BR51+BF51</f>
        <v>7717</v>
      </c>
      <c r="CG51" s="114">
        <f>BS51+BG51</f>
        <v>0</v>
      </c>
      <c r="CH51" s="275">
        <f t="shared" si="119"/>
        <v>0</v>
      </c>
      <c r="CI51" s="114">
        <f>BU51+BI51</f>
        <v>0</v>
      </c>
      <c r="CJ51" s="114">
        <f>BW51+BJ51</f>
        <v>0</v>
      </c>
      <c r="CK51" s="114">
        <f>BX51+BK51</f>
        <v>0</v>
      </c>
      <c r="CL51" s="114">
        <f>BZ51+BL51</f>
        <v>0</v>
      </c>
      <c r="CM51" s="114">
        <f>CA51+BM51</f>
        <v>0</v>
      </c>
      <c r="CN51" s="114">
        <f t="shared" si="104"/>
        <v>317630</v>
      </c>
      <c r="CO51" s="169">
        <f t="shared" si="15"/>
        <v>0</v>
      </c>
      <c r="CP51" s="178"/>
      <c r="CQ51" s="170"/>
      <c r="CR51" s="170"/>
      <c r="CS51" s="170"/>
      <c r="CT51" s="170"/>
      <c r="CU51" s="169">
        <f t="shared" si="16"/>
        <v>0</v>
      </c>
      <c r="CV51" s="170"/>
      <c r="CW51" s="286"/>
      <c r="CX51" s="170"/>
      <c r="CY51" s="170"/>
      <c r="CZ51" s="170"/>
      <c r="DA51" s="170"/>
      <c r="DB51" s="170"/>
      <c r="DC51" s="169">
        <f t="shared" si="133"/>
        <v>0</v>
      </c>
      <c r="DD51" s="275">
        <f t="shared" si="128"/>
        <v>317630</v>
      </c>
      <c r="DE51" s="114">
        <f>CQ51+CD51</f>
        <v>317630</v>
      </c>
      <c r="DF51" s="114">
        <f>CR51+CE51</f>
        <v>278887</v>
      </c>
      <c r="DG51" s="114">
        <f>CS51+CF51</f>
        <v>7717</v>
      </c>
      <c r="DH51" s="114">
        <f>CT51+CG51</f>
        <v>0</v>
      </c>
      <c r="DI51" s="275">
        <f t="shared" si="121"/>
        <v>0</v>
      </c>
      <c r="DJ51" s="114">
        <f>CV51+CI51</f>
        <v>0</v>
      </c>
      <c r="DK51" s="114">
        <f>CX51+CJ51</f>
        <v>0</v>
      </c>
      <c r="DL51" s="114">
        <f>CY51+CK51</f>
        <v>0</v>
      </c>
      <c r="DM51" s="114">
        <f>DA51+CL51</f>
        <v>0</v>
      </c>
      <c r="DN51" s="114">
        <f>DB51+CM51</f>
        <v>0</v>
      </c>
      <c r="DO51" s="114">
        <f t="shared" si="105"/>
        <v>317630</v>
      </c>
      <c r="DP51" s="169">
        <f t="shared" si="51"/>
        <v>0</v>
      </c>
      <c r="DQ51" s="178"/>
      <c r="DR51" s="170"/>
      <c r="DS51" s="170"/>
      <c r="DT51" s="170"/>
      <c r="DU51" s="170"/>
      <c r="DV51" s="169">
        <f t="shared" si="21"/>
        <v>0</v>
      </c>
      <c r="DW51" s="170"/>
      <c r="DX51" s="286"/>
      <c r="DY51" s="170"/>
      <c r="DZ51" s="170"/>
      <c r="EA51" s="170"/>
      <c r="EB51" s="170"/>
      <c r="EC51" s="170"/>
      <c r="ED51" s="169">
        <f t="shared" si="135"/>
        <v>0</v>
      </c>
      <c r="EE51" s="275">
        <f t="shared" si="129"/>
        <v>317630</v>
      </c>
      <c r="EF51" s="114">
        <f>DR51+DE51</f>
        <v>317630</v>
      </c>
      <c r="EG51" s="114">
        <f>DS51+DF51</f>
        <v>278887</v>
      </c>
      <c r="EH51" s="114">
        <f>DT51+DG51</f>
        <v>7717</v>
      </c>
      <c r="EI51" s="114">
        <f>DU51+DH51</f>
        <v>0</v>
      </c>
      <c r="EJ51" s="275">
        <f t="shared" si="123"/>
        <v>0</v>
      </c>
      <c r="EK51" s="114">
        <f>DW51+DJ51</f>
        <v>0</v>
      </c>
      <c r="EL51" s="114">
        <f>DY51+DK51</f>
        <v>0</v>
      </c>
      <c r="EM51" s="114">
        <f>DZ51+DL51</f>
        <v>0</v>
      </c>
      <c r="EN51" s="114">
        <f>EB51+DM51</f>
        <v>0</v>
      </c>
      <c r="EO51" s="114">
        <f>EC51+DN51</f>
        <v>0</v>
      </c>
      <c r="EP51" s="114">
        <f t="shared" si="106"/>
        <v>317630</v>
      </c>
    </row>
    <row r="52" spans="1:146" s="165" customFormat="1" ht="12.75">
      <c r="A52" s="64" t="s">
        <v>277</v>
      </c>
      <c r="B52" s="64" t="s">
        <v>278</v>
      </c>
      <c r="C52" s="66"/>
      <c r="D52" s="74" t="s">
        <v>279</v>
      </c>
      <c r="E52" s="67">
        <f>E53</f>
        <v>25000</v>
      </c>
      <c r="F52" s="67">
        <f aca="true" t="shared" si="140" ref="F52:P52">F53</f>
        <v>25000</v>
      </c>
      <c r="G52" s="67">
        <f t="shared" si="140"/>
        <v>0</v>
      </c>
      <c r="H52" s="67">
        <f t="shared" si="140"/>
        <v>0</v>
      </c>
      <c r="I52" s="67">
        <f t="shared" si="140"/>
        <v>0</v>
      </c>
      <c r="J52" s="67">
        <f t="shared" si="140"/>
        <v>0</v>
      </c>
      <c r="K52" s="67">
        <f t="shared" si="140"/>
        <v>0</v>
      </c>
      <c r="L52" s="67">
        <f t="shared" si="140"/>
        <v>0</v>
      </c>
      <c r="M52" s="67">
        <f t="shared" si="140"/>
        <v>0</v>
      </c>
      <c r="N52" s="67">
        <f t="shared" si="140"/>
        <v>0</v>
      </c>
      <c r="O52" s="67">
        <f t="shared" si="140"/>
        <v>0</v>
      </c>
      <c r="P52" s="67">
        <f t="shared" si="140"/>
        <v>25000</v>
      </c>
      <c r="Q52" s="178">
        <f t="shared" si="1"/>
        <v>200000</v>
      </c>
      <c r="R52" s="169">
        <f>R53</f>
        <v>200000</v>
      </c>
      <c r="S52" s="169">
        <f>S53</f>
        <v>0</v>
      </c>
      <c r="T52" s="169">
        <f>T53</f>
        <v>0</v>
      </c>
      <c r="U52" s="169">
        <f>U53</f>
        <v>0</v>
      </c>
      <c r="V52" s="169">
        <f t="shared" si="124"/>
        <v>0</v>
      </c>
      <c r="W52" s="169">
        <f>W53</f>
        <v>0</v>
      </c>
      <c r="X52" s="169">
        <f>X53</f>
        <v>0</v>
      </c>
      <c r="Y52" s="169">
        <f>Y53</f>
        <v>0</v>
      </c>
      <c r="Z52" s="169">
        <f>Z53</f>
        <v>0</v>
      </c>
      <c r="AA52" s="169">
        <f>AA53</f>
        <v>0</v>
      </c>
      <c r="AB52" s="169">
        <f t="shared" si="3"/>
        <v>200000</v>
      </c>
      <c r="AC52" s="275">
        <f t="shared" si="125"/>
        <v>225000</v>
      </c>
      <c r="AD52" s="67">
        <f>AD53</f>
        <v>225000</v>
      </c>
      <c r="AE52" s="67">
        <f>AE53</f>
        <v>0</v>
      </c>
      <c r="AF52" s="67">
        <f>AF53</f>
        <v>0</v>
      </c>
      <c r="AG52" s="67">
        <f>AG53</f>
        <v>0</v>
      </c>
      <c r="AH52" s="275">
        <f t="shared" si="130"/>
        <v>0</v>
      </c>
      <c r="AI52" s="67">
        <f>AI53</f>
        <v>0</v>
      </c>
      <c r="AJ52" s="67">
        <f>AJ53</f>
        <v>0</v>
      </c>
      <c r="AK52" s="67">
        <f>AK53</f>
        <v>0</v>
      </c>
      <c r="AL52" s="67">
        <f>AL53</f>
        <v>0</v>
      </c>
      <c r="AM52" s="67">
        <f>AM53</f>
        <v>0</v>
      </c>
      <c r="AN52" s="67">
        <f t="shared" si="50"/>
        <v>225000</v>
      </c>
      <c r="AO52" s="178">
        <f t="shared" si="4"/>
        <v>0</v>
      </c>
      <c r="AP52" s="169">
        <f>AP53</f>
        <v>0</v>
      </c>
      <c r="AQ52" s="169">
        <f>AQ53</f>
        <v>0</v>
      </c>
      <c r="AR52" s="169">
        <f>AR53</f>
        <v>0</v>
      </c>
      <c r="AS52" s="169">
        <f>AS53</f>
        <v>0</v>
      </c>
      <c r="AT52" s="169">
        <f t="shared" si="35"/>
        <v>0</v>
      </c>
      <c r="AU52" s="169">
        <f>AU53</f>
        <v>0</v>
      </c>
      <c r="AV52" s="178"/>
      <c r="AW52" s="169">
        <f>AW53</f>
        <v>0</v>
      </c>
      <c r="AX52" s="169">
        <f>AX53</f>
        <v>0</v>
      </c>
      <c r="AY52" s="169"/>
      <c r="AZ52" s="169">
        <f>AZ53</f>
        <v>0</v>
      </c>
      <c r="BA52" s="169">
        <f>BA53</f>
        <v>0</v>
      </c>
      <c r="BB52" s="169">
        <f t="shared" si="6"/>
        <v>0</v>
      </c>
      <c r="BC52" s="275">
        <f t="shared" si="126"/>
        <v>225000</v>
      </c>
      <c r="BD52" s="67">
        <f>BD53</f>
        <v>225000</v>
      </c>
      <c r="BE52" s="67">
        <f>BE53</f>
        <v>0</v>
      </c>
      <c r="BF52" s="67">
        <f>BF53</f>
        <v>0</v>
      </c>
      <c r="BG52" s="67">
        <f>BG53</f>
        <v>0</v>
      </c>
      <c r="BH52" s="275">
        <f t="shared" si="138"/>
        <v>0</v>
      </c>
      <c r="BI52" s="67">
        <f>BI53</f>
        <v>0</v>
      </c>
      <c r="BJ52" s="67">
        <f>BJ53</f>
        <v>0</v>
      </c>
      <c r="BK52" s="67">
        <f>BK53</f>
        <v>0</v>
      </c>
      <c r="BL52" s="67">
        <f>BL53</f>
        <v>0</v>
      </c>
      <c r="BM52" s="67">
        <f>BM53</f>
        <v>0</v>
      </c>
      <c r="BN52" s="67">
        <f t="shared" si="103"/>
        <v>225000</v>
      </c>
      <c r="BO52" s="178">
        <f t="shared" si="96"/>
        <v>0</v>
      </c>
      <c r="BP52" s="169">
        <f>BP53</f>
        <v>0</v>
      </c>
      <c r="BQ52" s="169">
        <f>BQ53</f>
        <v>0</v>
      </c>
      <c r="BR52" s="169">
        <f>BR53</f>
        <v>0</v>
      </c>
      <c r="BS52" s="169">
        <f>BS53</f>
        <v>0</v>
      </c>
      <c r="BT52" s="169">
        <f t="shared" si="97"/>
        <v>0</v>
      </c>
      <c r="BU52" s="169">
        <f>BU53</f>
        <v>0</v>
      </c>
      <c r="BV52" s="178"/>
      <c r="BW52" s="169">
        <f>BW53</f>
        <v>0</v>
      </c>
      <c r="BX52" s="169">
        <f>BX53</f>
        <v>0</v>
      </c>
      <c r="BY52" s="169"/>
      <c r="BZ52" s="169">
        <f>BZ53</f>
        <v>0</v>
      </c>
      <c r="CA52" s="169">
        <f>CA53</f>
        <v>0</v>
      </c>
      <c r="CB52" s="169">
        <f t="shared" si="131"/>
        <v>0</v>
      </c>
      <c r="CC52" s="275">
        <f t="shared" si="127"/>
        <v>225000</v>
      </c>
      <c r="CD52" s="67">
        <f>CD53</f>
        <v>225000</v>
      </c>
      <c r="CE52" s="67">
        <f>CE53</f>
        <v>0</v>
      </c>
      <c r="CF52" s="67">
        <f>CF53</f>
        <v>0</v>
      </c>
      <c r="CG52" s="67">
        <f>CG53</f>
        <v>0</v>
      </c>
      <c r="CH52" s="275">
        <f t="shared" si="119"/>
        <v>0</v>
      </c>
      <c r="CI52" s="67">
        <f>CI53</f>
        <v>0</v>
      </c>
      <c r="CJ52" s="67">
        <f>CJ53</f>
        <v>0</v>
      </c>
      <c r="CK52" s="67">
        <f>CK53</f>
        <v>0</v>
      </c>
      <c r="CL52" s="67">
        <f>CL53</f>
        <v>0</v>
      </c>
      <c r="CM52" s="67">
        <f>CM53</f>
        <v>0</v>
      </c>
      <c r="CN52" s="67">
        <f t="shared" si="104"/>
        <v>225000</v>
      </c>
      <c r="CO52" s="178">
        <f t="shared" si="15"/>
        <v>0</v>
      </c>
      <c r="CP52" s="178"/>
      <c r="CQ52" s="169">
        <f>CQ53</f>
        <v>0</v>
      </c>
      <c r="CR52" s="169">
        <f>CR53</f>
        <v>0</v>
      </c>
      <c r="CS52" s="169">
        <f>CS53</f>
        <v>0</v>
      </c>
      <c r="CT52" s="169">
        <f>CT53</f>
        <v>0</v>
      </c>
      <c r="CU52" s="169">
        <f t="shared" si="16"/>
        <v>0</v>
      </c>
      <c r="CV52" s="169">
        <f>CV53</f>
        <v>0</v>
      </c>
      <c r="CW52" s="178"/>
      <c r="CX52" s="169">
        <f>CX53</f>
        <v>0</v>
      </c>
      <c r="CY52" s="169">
        <f>CY53</f>
        <v>0</v>
      </c>
      <c r="CZ52" s="169"/>
      <c r="DA52" s="169">
        <f>DA53</f>
        <v>0</v>
      </c>
      <c r="DB52" s="169">
        <f>DB53</f>
        <v>0</v>
      </c>
      <c r="DC52" s="169">
        <f t="shared" si="133"/>
        <v>0</v>
      </c>
      <c r="DD52" s="275">
        <f t="shared" si="128"/>
        <v>225000</v>
      </c>
      <c r="DE52" s="67">
        <f>DE53</f>
        <v>225000</v>
      </c>
      <c r="DF52" s="67">
        <f>DF53</f>
        <v>0</v>
      </c>
      <c r="DG52" s="67">
        <f>DG53</f>
        <v>0</v>
      </c>
      <c r="DH52" s="67">
        <f>DH53</f>
        <v>0</v>
      </c>
      <c r="DI52" s="275">
        <f t="shared" si="121"/>
        <v>0</v>
      </c>
      <c r="DJ52" s="67">
        <f>DJ53</f>
        <v>0</v>
      </c>
      <c r="DK52" s="67">
        <f>DK53</f>
        <v>0</v>
      </c>
      <c r="DL52" s="67">
        <f>DL53</f>
        <v>0</v>
      </c>
      <c r="DM52" s="67">
        <f>DM53</f>
        <v>0</v>
      </c>
      <c r="DN52" s="67">
        <f>DN53</f>
        <v>0</v>
      </c>
      <c r="DO52" s="67">
        <f t="shared" si="105"/>
        <v>225000</v>
      </c>
      <c r="DP52" s="178">
        <f t="shared" si="51"/>
        <v>0</v>
      </c>
      <c r="DQ52" s="178"/>
      <c r="DR52" s="169">
        <f>DR53</f>
        <v>0</v>
      </c>
      <c r="DS52" s="169">
        <f>DS53</f>
        <v>0</v>
      </c>
      <c r="DT52" s="169">
        <f>DT53</f>
        <v>0</v>
      </c>
      <c r="DU52" s="169">
        <f>DU53</f>
        <v>0</v>
      </c>
      <c r="DV52" s="169">
        <f t="shared" si="21"/>
        <v>0</v>
      </c>
      <c r="DW52" s="169">
        <f>DW53</f>
        <v>0</v>
      </c>
      <c r="DX52" s="178"/>
      <c r="DY52" s="169">
        <f>DY53</f>
        <v>0</v>
      </c>
      <c r="DZ52" s="169">
        <f>DZ53</f>
        <v>0</v>
      </c>
      <c r="EA52" s="169"/>
      <c r="EB52" s="169">
        <f>EB53</f>
        <v>0</v>
      </c>
      <c r="EC52" s="169">
        <f>EC53</f>
        <v>0</v>
      </c>
      <c r="ED52" s="169">
        <f t="shared" si="135"/>
        <v>0</v>
      </c>
      <c r="EE52" s="275">
        <f t="shared" si="129"/>
        <v>225000</v>
      </c>
      <c r="EF52" s="67">
        <f>EF53</f>
        <v>225000</v>
      </c>
      <c r="EG52" s="67">
        <f>EG53</f>
        <v>0</v>
      </c>
      <c r="EH52" s="67">
        <f>EH53</f>
        <v>0</v>
      </c>
      <c r="EI52" s="67">
        <f>EI53</f>
        <v>0</v>
      </c>
      <c r="EJ52" s="275">
        <f t="shared" si="123"/>
        <v>0</v>
      </c>
      <c r="EK52" s="67">
        <f>EK53</f>
        <v>0</v>
      </c>
      <c r="EL52" s="67">
        <f>EL53</f>
        <v>0</v>
      </c>
      <c r="EM52" s="67">
        <f>EM53</f>
        <v>0</v>
      </c>
      <c r="EN52" s="67">
        <f>EN53</f>
        <v>0</v>
      </c>
      <c r="EO52" s="67">
        <f>EO53</f>
        <v>0</v>
      </c>
      <c r="EP52" s="67">
        <f t="shared" si="106"/>
        <v>225000</v>
      </c>
    </row>
    <row r="53" spans="1:146" ht="45" customHeight="1">
      <c r="A53" s="68" t="s">
        <v>749</v>
      </c>
      <c r="B53" s="68" t="s">
        <v>50</v>
      </c>
      <c r="C53" s="69" t="s">
        <v>698</v>
      </c>
      <c r="D53" s="76" t="s">
        <v>734</v>
      </c>
      <c r="E53" s="114">
        <f t="shared" si="57"/>
        <v>25000</v>
      </c>
      <c r="F53" s="114">
        <v>25000</v>
      </c>
      <c r="G53" s="114"/>
      <c r="H53" s="114"/>
      <c r="I53" s="114"/>
      <c r="J53" s="67">
        <f t="shared" si="58"/>
        <v>0</v>
      </c>
      <c r="K53" s="114"/>
      <c r="L53" s="114"/>
      <c r="M53" s="114"/>
      <c r="N53" s="114"/>
      <c r="O53" s="114"/>
      <c r="P53" s="67">
        <f t="shared" si="48"/>
        <v>25000</v>
      </c>
      <c r="Q53" s="169">
        <f t="shared" si="1"/>
        <v>200000</v>
      </c>
      <c r="R53" s="170">
        <v>200000</v>
      </c>
      <c r="S53" s="170"/>
      <c r="T53" s="170"/>
      <c r="U53" s="170"/>
      <c r="V53" s="169">
        <f t="shared" si="124"/>
        <v>0</v>
      </c>
      <c r="W53" s="170"/>
      <c r="X53" s="170"/>
      <c r="Y53" s="170"/>
      <c r="Z53" s="170"/>
      <c r="AA53" s="170"/>
      <c r="AB53" s="169">
        <f t="shared" si="3"/>
        <v>200000</v>
      </c>
      <c r="AC53" s="275">
        <f t="shared" si="125"/>
        <v>225000</v>
      </c>
      <c r="AD53" s="114">
        <f aca="true" t="shared" si="141" ref="AD53:AG54">R53+F53</f>
        <v>225000</v>
      </c>
      <c r="AE53" s="114">
        <f t="shared" si="141"/>
        <v>0</v>
      </c>
      <c r="AF53" s="114">
        <f t="shared" si="141"/>
        <v>0</v>
      </c>
      <c r="AG53" s="114">
        <f t="shared" si="141"/>
        <v>0</v>
      </c>
      <c r="AH53" s="275">
        <f t="shared" si="130"/>
        <v>0</v>
      </c>
      <c r="AI53" s="114">
        <f aca="true" t="shared" si="142" ref="AI53:AM54">W53+K53</f>
        <v>0</v>
      </c>
      <c r="AJ53" s="114">
        <f t="shared" si="142"/>
        <v>0</v>
      </c>
      <c r="AK53" s="114">
        <f t="shared" si="142"/>
        <v>0</v>
      </c>
      <c r="AL53" s="114">
        <f t="shared" si="142"/>
        <v>0</v>
      </c>
      <c r="AM53" s="114">
        <f t="shared" si="142"/>
        <v>0</v>
      </c>
      <c r="AN53" s="114">
        <f t="shared" si="50"/>
        <v>225000</v>
      </c>
      <c r="AO53" s="169">
        <f t="shared" si="4"/>
        <v>0</v>
      </c>
      <c r="AP53" s="170"/>
      <c r="AQ53" s="170"/>
      <c r="AR53" s="170"/>
      <c r="AS53" s="170"/>
      <c r="AT53" s="169">
        <f t="shared" si="35"/>
        <v>0</v>
      </c>
      <c r="AU53" s="170"/>
      <c r="AV53" s="286"/>
      <c r="AW53" s="170"/>
      <c r="AX53" s="170"/>
      <c r="AY53" s="170"/>
      <c r="AZ53" s="170"/>
      <c r="BA53" s="170"/>
      <c r="BB53" s="169">
        <f t="shared" si="6"/>
        <v>0</v>
      </c>
      <c r="BC53" s="275">
        <f t="shared" si="126"/>
        <v>225000</v>
      </c>
      <c r="BD53" s="114">
        <f aca="true" t="shared" si="143" ref="BD53:BG54">AP53+AD53</f>
        <v>225000</v>
      </c>
      <c r="BE53" s="114">
        <f t="shared" si="143"/>
        <v>0</v>
      </c>
      <c r="BF53" s="114">
        <f t="shared" si="143"/>
        <v>0</v>
      </c>
      <c r="BG53" s="114">
        <f t="shared" si="143"/>
        <v>0</v>
      </c>
      <c r="BH53" s="275">
        <f t="shared" si="138"/>
        <v>0</v>
      </c>
      <c r="BI53" s="114">
        <f>AU53+AI53</f>
        <v>0</v>
      </c>
      <c r="BJ53" s="114">
        <f>AW53+AJ53</f>
        <v>0</v>
      </c>
      <c r="BK53" s="114">
        <f>AX53+AK53</f>
        <v>0</v>
      </c>
      <c r="BL53" s="114">
        <f>AZ53+AL53</f>
        <v>0</v>
      </c>
      <c r="BM53" s="114">
        <f>BA53+AM53</f>
        <v>0</v>
      </c>
      <c r="BN53" s="114">
        <f t="shared" si="103"/>
        <v>225000</v>
      </c>
      <c r="BO53" s="169">
        <f t="shared" si="96"/>
        <v>0</v>
      </c>
      <c r="BP53" s="170"/>
      <c r="BQ53" s="170"/>
      <c r="BR53" s="170"/>
      <c r="BS53" s="170"/>
      <c r="BT53" s="169">
        <f t="shared" si="97"/>
        <v>0</v>
      </c>
      <c r="BU53" s="170"/>
      <c r="BV53" s="286"/>
      <c r="BW53" s="170"/>
      <c r="BX53" s="170"/>
      <c r="BY53" s="170"/>
      <c r="BZ53" s="170"/>
      <c r="CA53" s="170"/>
      <c r="CB53" s="169">
        <f t="shared" si="131"/>
        <v>0</v>
      </c>
      <c r="CC53" s="275">
        <f t="shared" si="127"/>
        <v>225000</v>
      </c>
      <c r="CD53" s="114">
        <f aca="true" t="shared" si="144" ref="CD53:CG54">BP53+BD53</f>
        <v>225000</v>
      </c>
      <c r="CE53" s="114">
        <f t="shared" si="144"/>
        <v>0</v>
      </c>
      <c r="CF53" s="114">
        <f t="shared" si="144"/>
        <v>0</v>
      </c>
      <c r="CG53" s="114">
        <f t="shared" si="144"/>
        <v>0</v>
      </c>
      <c r="CH53" s="275">
        <f t="shared" si="119"/>
        <v>0</v>
      </c>
      <c r="CI53" s="114">
        <f>BU53+BI53</f>
        <v>0</v>
      </c>
      <c r="CJ53" s="114">
        <f>BW53+BJ53</f>
        <v>0</v>
      </c>
      <c r="CK53" s="114">
        <f>BX53+BK53</f>
        <v>0</v>
      </c>
      <c r="CL53" s="114">
        <f>BZ53+BL53</f>
        <v>0</v>
      </c>
      <c r="CM53" s="114">
        <f>CA53+BM53</f>
        <v>0</v>
      </c>
      <c r="CN53" s="114">
        <f t="shared" si="104"/>
        <v>225000</v>
      </c>
      <c r="CO53" s="169">
        <f t="shared" si="15"/>
        <v>0</v>
      </c>
      <c r="CP53" s="178"/>
      <c r="CQ53" s="170"/>
      <c r="CR53" s="170"/>
      <c r="CS53" s="170"/>
      <c r="CT53" s="170"/>
      <c r="CU53" s="169">
        <f t="shared" si="16"/>
        <v>0</v>
      </c>
      <c r="CV53" s="170"/>
      <c r="CW53" s="286"/>
      <c r="CX53" s="170"/>
      <c r="CY53" s="170"/>
      <c r="CZ53" s="170"/>
      <c r="DA53" s="170"/>
      <c r="DB53" s="170"/>
      <c r="DC53" s="169">
        <f t="shared" si="133"/>
        <v>0</v>
      </c>
      <c r="DD53" s="275">
        <f t="shared" si="128"/>
        <v>225000</v>
      </c>
      <c r="DE53" s="114">
        <f aca="true" t="shared" si="145" ref="DE53:DH54">CQ53+CD53</f>
        <v>225000</v>
      </c>
      <c r="DF53" s="114">
        <f t="shared" si="145"/>
        <v>0</v>
      </c>
      <c r="DG53" s="114">
        <f t="shared" si="145"/>
        <v>0</v>
      </c>
      <c r="DH53" s="114">
        <f t="shared" si="145"/>
        <v>0</v>
      </c>
      <c r="DI53" s="275">
        <f t="shared" si="121"/>
        <v>0</v>
      </c>
      <c r="DJ53" s="114">
        <f>CV53+CI53</f>
        <v>0</v>
      </c>
      <c r="DK53" s="114">
        <f>CX53+CJ53</f>
        <v>0</v>
      </c>
      <c r="DL53" s="114">
        <f>CY53+CK53</f>
        <v>0</v>
      </c>
      <c r="DM53" s="114">
        <f>DA53+CL53</f>
        <v>0</v>
      </c>
      <c r="DN53" s="114">
        <f>DB53+CM53</f>
        <v>0</v>
      </c>
      <c r="DO53" s="114">
        <f t="shared" si="105"/>
        <v>225000</v>
      </c>
      <c r="DP53" s="169">
        <f t="shared" si="51"/>
        <v>0</v>
      </c>
      <c r="DQ53" s="178"/>
      <c r="DR53" s="170"/>
      <c r="DS53" s="170"/>
      <c r="DT53" s="170"/>
      <c r="DU53" s="170"/>
      <c r="DV53" s="169">
        <f t="shared" si="21"/>
        <v>0</v>
      </c>
      <c r="DW53" s="170"/>
      <c r="DX53" s="286"/>
      <c r="DY53" s="170"/>
      <c r="DZ53" s="170"/>
      <c r="EA53" s="170"/>
      <c r="EB53" s="170"/>
      <c r="EC53" s="170"/>
      <c r="ED53" s="169">
        <f t="shared" si="135"/>
        <v>0</v>
      </c>
      <c r="EE53" s="275">
        <f t="shared" si="129"/>
        <v>225000</v>
      </c>
      <c r="EF53" s="114">
        <f aca="true" t="shared" si="146" ref="EF53:EI54">DR53+DE53</f>
        <v>225000</v>
      </c>
      <c r="EG53" s="114">
        <f t="shared" si="146"/>
        <v>0</v>
      </c>
      <c r="EH53" s="114">
        <f t="shared" si="146"/>
        <v>0</v>
      </c>
      <c r="EI53" s="114">
        <f t="shared" si="146"/>
        <v>0</v>
      </c>
      <c r="EJ53" s="275">
        <f t="shared" si="123"/>
        <v>0</v>
      </c>
      <c r="EK53" s="114">
        <f>DW53+DJ53</f>
        <v>0</v>
      </c>
      <c r="EL53" s="114">
        <f>DY53+DK53</f>
        <v>0</v>
      </c>
      <c r="EM53" s="114">
        <f>DZ53+DL53</f>
        <v>0</v>
      </c>
      <c r="EN53" s="114">
        <f>EB53+DM53</f>
        <v>0</v>
      </c>
      <c r="EO53" s="114">
        <f>EC53+DN53</f>
        <v>0</v>
      </c>
      <c r="EP53" s="114">
        <f t="shared" si="106"/>
        <v>225000</v>
      </c>
    </row>
    <row r="54" spans="1:146" s="165" customFormat="1" ht="51.75">
      <c r="A54" s="64" t="s">
        <v>750</v>
      </c>
      <c r="B54" s="64" t="s">
        <v>51</v>
      </c>
      <c r="C54" s="119" t="s">
        <v>698</v>
      </c>
      <c r="D54" s="77" t="s">
        <v>706</v>
      </c>
      <c r="E54" s="67">
        <f t="shared" si="57"/>
        <v>100000</v>
      </c>
      <c r="F54" s="67">
        <v>100000</v>
      </c>
      <c r="G54" s="67"/>
      <c r="H54" s="67"/>
      <c r="I54" s="67"/>
      <c r="J54" s="67">
        <f t="shared" si="58"/>
        <v>0</v>
      </c>
      <c r="K54" s="67"/>
      <c r="L54" s="67"/>
      <c r="M54" s="67"/>
      <c r="N54" s="67"/>
      <c r="O54" s="67"/>
      <c r="P54" s="67">
        <f t="shared" si="48"/>
        <v>100000</v>
      </c>
      <c r="Q54" s="169">
        <f t="shared" si="1"/>
        <v>0</v>
      </c>
      <c r="R54" s="169"/>
      <c r="S54" s="169"/>
      <c r="T54" s="169"/>
      <c r="U54" s="169"/>
      <c r="V54" s="169">
        <f t="shared" si="124"/>
        <v>0</v>
      </c>
      <c r="W54" s="169"/>
      <c r="X54" s="169"/>
      <c r="Y54" s="169"/>
      <c r="Z54" s="169"/>
      <c r="AA54" s="169"/>
      <c r="AB54" s="169">
        <f t="shared" si="3"/>
        <v>0</v>
      </c>
      <c r="AC54" s="275">
        <f t="shared" si="125"/>
        <v>100000</v>
      </c>
      <c r="AD54" s="67">
        <f t="shared" si="141"/>
        <v>100000</v>
      </c>
      <c r="AE54" s="67">
        <f t="shared" si="141"/>
        <v>0</v>
      </c>
      <c r="AF54" s="67">
        <f t="shared" si="141"/>
        <v>0</v>
      </c>
      <c r="AG54" s="67">
        <f t="shared" si="141"/>
        <v>0</v>
      </c>
      <c r="AH54" s="275">
        <f t="shared" si="130"/>
        <v>0</v>
      </c>
      <c r="AI54" s="67">
        <f t="shared" si="142"/>
        <v>0</v>
      </c>
      <c r="AJ54" s="67">
        <f t="shared" si="142"/>
        <v>0</v>
      </c>
      <c r="AK54" s="67">
        <f t="shared" si="142"/>
        <v>0</v>
      </c>
      <c r="AL54" s="67">
        <f t="shared" si="142"/>
        <v>0</v>
      </c>
      <c r="AM54" s="67">
        <f t="shared" si="142"/>
        <v>0</v>
      </c>
      <c r="AN54" s="67">
        <f t="shared" si="50"/>
        <v>100000</v>
      </c>
      <c r="AO54" s="169">
        <f t="shared" si="4"/>
        <v>195000</v>
      </c>
      <c r="AP54" s="169">
        <v>195000</v>
      </c>
      <c r="AQ54" s="169"/>
      <c r="AR54" s="169"/>
      <c r="AS54" s="169"/>
      <c r="AT54" s="169">
        <f t="shared" si="35"/>
        <v>0</v>
      </c>
      <c r="AU54" s="169"/>
      <c r="AV54" s="178"/>
      <c r="AW54" s="169"/>
      <c r="AX54" s="169"/>
      <c r="AY54" s="169"/>
      <c r="AZ54" s="169"/>
      <c r="BA54" s="169"/>
      <c r="BB54" s="169">
        <f t="shared" si="6"/>
        <v>195000</v>
      </c>
      <c r="BC54" s="275">
        <f t="shared" si="126"/>
        <v>295000</v>
      </c>
      <c r="BD54" s="67">
        <f t="shared" si="143"/>
        <v>295000</v>
      </c>
      <c r="BE54" s="67">
        <f t="shared" si="143"/>
        <v>0</v>
      </c>
      <c r="BF54" s="67">
        <f t="shared" si="143"/>
        <v>0</v>
      </c>
      <c r="BG54" s="67">
        <f t="shared" si="143"/>
        <v>0</v>
      </c>
      <c r="BH54" s="275">
        <f t="shared" si="138"/>
        <v>0</v>
      </c>
      <c r="BI54" s="67">
        <f>AU54+AI54</f>
        <v>0</v>
      </c>
      <c r="BJ54" s="67">
        <f>AW54+AJ54</f>
        <v>0</v>
      </c>
      <c r="BK54" s="67">
        <f>AX54+AK54</f>
        <v>0</v>
      </c>
      <c r="BL54" s="67">
        <f>AZ54+AL54</f>
        <v>0</v>
      </c>
      <c r="BM54" s="67">
        <f>BA54+AM54</f>
        <v>0</v>
      </c>
      <c r="BN54" s="67">
        <f t="shared" si="103"/>
        <v>295000</v>
      </c>
      <c r="BO54" s="169">
        <f t="shared" si="96"/>
        <v>0</v>
      </c>
      <c r="BP54" s="169"/>
      <c r="BQ54" s="169"/>
      <c r="BR54" s="169"/>
      <c r="BS54" s="169"/>
      <c r="BT54" s="169">
        <f t="shared" si="97"/>
        <v>0</v>
      </c>
      <c r="BU54" s="169"/>
      <c r="BV54" s="178"/>
      <c r="BW54" s="169"/>
      <c r="BX54" s="169"/>
      <c r="BY54" s="169"/>
      <c r="BZ54" s="169"/>
      <c r="CA54" s="169"/>
      <c r="CB54" s="169">
        <f t="shared" si="131"/>
        <v>0</v>
      </c>
      <c r="CC54" s="275">
        <f t="shared" si="127"/>
        <v>295000</v>
      </c>
      <c r="CD54" s="67">
        <f t="shared" si="144"/>
        <v>295000</v>
      </c>
      <c r="CE54" s="67">
        <f t="shared" si="144"/>
        <v>0</v>
      </c>
      <c r="CF54" s="67">
        <f t="shared" si="144"/>
        <v>0</v>
      </c>
      <c r="CG54" s="67">
        <f t="shared" si="144"/>
        <v>0</v>
      </c>
      <c r="CH54" s="275">
        <f t="shared" si="119"/>
        <v>0</v>
      </c>
      <c r="CI54" s="67">
        <f>BU54+BI54</f>
        <v>0</v>
      </c>
      <c r="CJ54" s="67">
        <f>BW54+BJ54</f>
        <v>0</v>
      </c>
      <c r="CK54" s="67">
        <f>BX54+BK54</f>
        <v>0</v>
      </c>
      <c r="CL54" s="67">
        <f>BZ54+BL54</f>
        <v>0</v>
      </c>
      <c r="CM54" s="67">
        <f>CA54+BM54</f>
        <v>0</v>
      </c>
      <c r="CN54" s="67">
        <f t="shared" si="104"/>
        <v>295000</v>
      </c>
      <c r="CO54" s="169">
        <f t="shared" si="15"/>
        <v>0</v>
      </c>
      <c r="CP54" s="178"/>
      <c r="CQ54" s="169"/>
      <c r="CR54" s="169"/>
      <c r="CS54" s="169"/>
      <c r="CT54" s="169"/>
      <c r="CU54" s="169">
        <f t="shared" si="16"/>
        <v>0</v>
      </c>
      <c r="CV54" s="169"/>
      <c r="CW54" s="178"/>
      <c r="CX54" s="169"/>
      <c r="CY54" s="169"/>
      <c r="CZ54" s="169"/>
      <c r="DA54" s="169"/>
      <c r="DB54" s="169"/>
      <c r="DC54" s="169">
        <f t="shared" si="133"/>
        <v>0</v>
      </c>
      <c r="DD54" s="275">
        <f t="shared" si="128"/>
        <v>295000</v>
      </c>
      <c r="DE54" s="67">
        <f t="shared" si="145"/>
        <v>295000</v>
      </c>
      <c r="DF54" s="67">
        <f t="shared" si="145"/>
        <v>0</v>
      </c>
      <c r="DG54" s="67">
        <f t="shared" si="145"/>
        <v>0</v>
      </c>
      <c r="DH54" s="67">
        <f t="shared" si="145"/>
        <v>0</v>
      </c>
      <c r="DI54" s="275">
        <f t="shared" si="121"/>
        <v>0</v>
      </c>
      <c r="DJ54" s="67">
        <f>CV54+CI54</f>
        <v>0</v>
      </c>
      <c r="DK54" s="67">
        <f>CX54+CJ54</f>
        <v>0</v>
      </c>
      <c r="DL54" s="67">
        <f>CY54+CK54</f>
        <v>0</v>
      </c>
      <c r="DM54" s="67">
        <f>DA54+CL54</f>
        <v>0</v>
      </c>
      <c r="DN54" s="67">
        <f>DB54+CM54</f>
        <v>0</v>
      </c>
      <c r="DO54" s="67">
        <f t="shared" si="105"/>
        <v>295000</v>
      </c>
      <c r="DP54" s="169">
        <f t="shared" si="51"/>
        <v>0</v>
      </c>
      <c r="DQ54" s="178"/>
      <c r="DR54" s="169"/>
      <c r="DS54" s="169"/>
      <c r="DT54" s="169"/>
      <c r="DU54" s="169"/>
      <c r="DV54" s="169">
        <f t="shared" si="21"/>
        <v>0</v>
      </c>
      <c r="DW54" s="169"/>
      <c r="DX54" s="178"/>
      <c r="DY54" s="169"/>
      <c r="DZ54" s="169"/>
      <c r="EA54" s="169"/>
      <c r="EB54" s="169"/>
      <c r="EC54" s="169"/>
      <c r="ED54" s="169">
        <f t="shared" si="135"/>
        <v>0</v>
      </c>
      <c r="EE54" s="275">
        <f t="shared" si="129"/>
        <v>295000</v>
      </c>
      <c r="EF54" s="67">
        <f t="shared" si="146"/>
        <v>295000</v>
      </c>
      <c r="EG54" s="67">
        <f t="shared" si="146"/>
        <v>0</v>
      </c>
      <c r="EH54" s="67">
        <f t="shared" si="146"/>
        <v>0</v>
      </c>
      <c r="EI54" s="67">
        <f t="shared" si="146"/>
        <v>0</v>
      </c>
      <c r="EJ54" s="275">
        <f t="shared" si="123"/>
        <v>0</v>
      </c>
      <c r="EK54" s="67">
        <f>DW54+DJ54</f>
        <v>0</v>
      </c>
      <c r="EL54" s="67">
        <f>DY54+DK54</f>
        <v>0</v>
      </c>
      <c r="EM54" s="67">
        <f>DZ54+DL54</f>
        <v>0</v>
      </c>
      <c r="EN54" s="67">
        <f>EB54+DM54</f>
        <v>0</v>
      </c>
      <c r="EO54" s="67">
        <f>EC54+DN54</f>
        <v>0</v>
      </c>
      <c r="EP54" s="67">
        <f t="shared" si="106"/>
        <v>295000</v>
      </c>
    </row>
    <row r="55" spans="1:146" s="165" customFormat="1" ht="12.75">
      <c r="A55" s="64" t="s">
        <v>280</v>
      </c>
      <c r="B55" s="64" t="s">
        <v>281</v>
      </c>
      <c r="C55" s="66"/>
      <c r="D55" s="74" t="s">
        <v>282</v>
      </c>
      <c r="E55" s="67">
        <f>E56</f>
        <v>232300</v>
      </c>
      <c r="F55" s="67">
        <f aca="true" t="shared" si="147" ref="F55:P55">F56</f>
        <v>232300</v>
      </c>
      <c r="G55" s="67">
        <f t="shared" si="147"/>
        <v>0</v>
      </c>
      <c r="H55" s="67">
        <f t="shared" si="147"/>
        <v>0</v>
      </c>
      <c r="I55" s="67">
        <f t="shared" si="147"/>
        <v>0</v>
      </c>
      <c r="J55" s="67">
        <f t="shared" si="147"/>
        <v>49000</v>
      </c>
      <c r="K55" s="67">
        <f t="shared" si="147"/>
        <v>0</v>
      </c>
      <c r="L55" s="67">
        <f t="shared" si="147"/>
        <v>0</v>
      </c>
      <c r="M55" s="67">
        <f t="shared" si="147"/>
        <v>0</v>
      </c>
      <c r="N55" s="67">
        <f t="shared" si="147"/>
        <v>49000</v>
      </c>
      <c r="O55" s="67">
        <f t="shared" si="147"/>
        <v>49000</v>
      </c>
      <c r="P55" s="67">
        <f t="shared" si="147"/>
        <v>281300</v>
      </c>
      <c r="Q55" s="169">
        <f t="shared" si="1"/>
        <v>89580</v>
      </c>
      <c r="R55" s="169">
        <f>R56</f>
        <v>89580</v>
      </c>
      <c r="S55" s="169">
        <f aca="true" t="shared" si="148" ref="S55:AA55">S56</f>
        <v>0</v>
      </c>
      <c r="T55" s="169">
        <f t="shared" si="148"/>
        <v>0</v>
      </c>
      <c r="U55" s="169">
        <f t="shared" si="148"/>
        <v>0</v>
      </c>
      <c r="V55" s="169">
        <f t="shared" si="124"/>
        <v>0</v>
      </c>
      <c r="W55" s="169">
        <f t="shared" si="148"/>
        <v>0</v>
      </c>
      <c r="X55" s="169">
        <f t="shared" si="148"/>
        <v>0</v>
      </c>
      <c r="Y55" s="169">
        <f t="shared" si="148"/>
        <v>0</v>
      </c>
      <c r="Z55" s="169">
        <f t="shared" si="148"/>
        <v>0</v>
      </c>
      <c r="AA55" s="169">
        <f t="shared" si="148"/>
        <v>0</v>
      </c>
      <c r="AB55" s="169">
        <f t="shared" si="3"/>
        <v>89580</v>
      </c>
      <c r="AC55" s="275">
        <f t="shared" si="125"/>
        <v>321880</v>
      </c>
      <c r="AD55" s="67">
        <f>AD56</f>
        <v>321880</v>
      </c>
      <c r="AE55" s="67">
        <f>AE56</f>
        <v>0</v>
      </c>
      <c r="AF55" s="67">
        <f>AF56</f>
        <v>0</v>
      </c>
      <c r="AG55" s="67">
        <f>AG56</f>
        <v>0</v>
      </c>
      <c r="AH55" s="275">
        <f t="shared" si="130"/>
        <v>49000</v>
      </c>
      <c r="AI55" s="67">
        <f>AI56</f>
        <v>0</v>
      </c>
      <c r="AJ55" s="67">
        <f>AJ56</f>
        <v>0</v>
      </c>
      <c r="AK55" s="67">
        <f>AK56</f>
        <v>0</v>
      </c>
      <c r="AL55" s="67">
        <f>AL56</f>
        <v>49000</v>
      </c>
      <c r="AM55" s="67">
        <f>AM56</f>
        <v>49000</v>
      </c>
      <c r="AN55" s="67">
        <f t="shared" si="50"/>
        <v>370880</v>
      </c>
      <c r="AO55" s="169">
        <f t="shared" si="4"/>
        <v>0</v>
      </c>
      <c r="AP55" s="169">
        <f>AP56</f>
        <v>0</v>
      </c>
      <c r="AQ55" s="169">
        <f aca="true" t="shared" si="149" ref="AQ55:BA55">AQ56</f>
        <v>0</v>
      </c>
      <c r="AR55" s="169">
        <f t="shared" si="149"/>
        <v>0</v>
      </c>
      <c r="AS55" s="169">
        <f t="shared" si="149"/>
        <v>0</v>
      </c>
      <c r="AT55" s="169">
        <f t="shared" si="35"/>
        <v>0</v>
      </c>
      <c r="AU55" s="169">
        <f t="shared" si="149"/>
        <v>0</v>
      </c>
      <c r="AV55" s="178"/>
      <c r="AW55" s="169">
        <f t="shared" si="149"/>
        <v>0</v>
      </c>
      <c r="AX55" s="169">
        <f t="shared" si="149"/>
        <v>0</v>
      </c>
      <c r="AY55" s="169"/>
      <c r="AZ55" s="169">
        <f t="shared" si="149"/>
        <v>0</v>
      </c>
      <c r="BA55" s="169">
        <f t="shared" si="149"/>
        <v>0</v>
      </c>
      <c r="BB55" s="169">
        <f t="shared" si="6"/>
        <v>0</v>
      </c>
      <c r="BC55" s="275">
        <f t="shared" si="126"/>
        <v>321880</v>
      </c>
      <c r="BD55" s="67">
        <f>BD56</f>
        <v>321880</v>
      </c>
      <c r="BE55" s="67">
        <f>BE56</f>
        <v>0</v>
      </c>
      <c r="BF55" s="67">
        <f>BF56</f>
        <v>0</v>
      </c>
      <c r="BG55" s="67">
        <f>BG56</f>
        <v>0</v>
      </c>
      <c r="BH55" s="275">
        <f t="shared" si="138"/>
        <v>49000</v>
      </c>
      <c r="BI55" s="67">
        <f>BI56</f>
        <v>0</v>
      </c>
      <c r="BJ55" s="67">
        <f>BJ56</f>
        <v>0</v>
      </c>
      <c r="BK55" s="67">
        <f>BK56</f>
        <v>0</v>
      </c>
      <c r="BL55" s="67">
        <f>BL56</f>
        <v>49000</v>
      </c>
      <c r="BM55" s="67">
        <f>BM56</f>
        <v>49000</v>
      </c>
      <c r="BN55" s="67">
        <f t="shared" si="103"/>
        <v>370880</v>
      </c>
      <c r="BO55" s="169">
        <f t="shared" si="96"/>
        <v>0</v>
      </c>
      <c r="BP55" s="169">
        <f>BP56</f>
        <v>0</v>
      </c>
      <c r="BQ55" s="169">
        <f aca="true" t="shared" si="150" ref="BQ55:CA55">BQ56</f>
        <v>0</v>
      </c>
      <c r="BR55" s="169">
        <f t="shared" si="150"/>
        <v>0</v>
      </c>
      <c r="BS55" s="169">
        <f t="shared" si="150"/>
        <v>0</v>
      </c>
      <c r="BT55" s="169">
        <f t="shared" si="97"/>
        <v>0</v>
      </c>
      <c r="BU55" s="169">
        <f t="shared" si="150"/>
        <v>0</v>
      </c>
      <c r="BV55" s="178"/>
      <c r="BW55" s="169">
        <f t="shared" si="150"/>
        <v>0</v>
      </c>
      <c r="BX55" s="169">
        <f t="shared" si="150"/>
        <v>0</v>
      </c>
      <c r="BY55" s="169"/>
      <c r="BZ55" s="169">
        <f t="shared" si="150"/>
        <v>0</v>
      </c>
      <c r="CA55" s="169">
        <f t="shared" si="150"/>
        <v>0</v>
      </c>
      <c r="CB55" s="169">
        <f t="shared" si="131"/>
        <v>0</v>
      </c>
      <c r="CC55" s="275">
        <f t="shared" si="127"/>
        <v>321880</v>
      </c>
      <c r="CD55" s="67">
        <f>CD56</f>
        <v>321880</v>
      </c>
      <c r="CE55" s="67">
        <f>CE56</f>
        <v>0</v>
      </c>
      <c r="CF55" s="67">
        <f>CF56</f>
        <v>0</v>
      </c>
      <c r="CG55" s="67">
        <f>CG56</f>
        <v>0</v>
      </c>
      <c r="CH55" s="275">
        <f t="shared" si="119"/>
        <v>49000</v>
      </c>
      <c r="CI55" s="67">
        <f>CI56</f>
        <v>0</v>
      </c>
      <c r="CJ55" s="67">
        <f>CJ56</f>
        <v>0</v>
      </c>
      <c r="CK55" s="67">
        <f>CK56</f>
        <v>0</v>
      </c>
      <c r="CL55" s="67">
        <f>CL56</f>
        <v>49000</v>
      </c>
      <c r="CM55" s="67">
        <f>CM56</f>
        <v>49000</v>
      </c>
      <c r="CN55" s="67">
        <f t="shared" si="104"/>
        <v>370880</v>
      </c>
      <c r="CO55" s="169">
        <f t="shared" si="15"/>
        <v>0</v>
      </c>
      <c r="CP55" s="178"/>
      <c r="CQ55" s="169">
        <f>CQ56</f>
        <v>0</v>
      </c>
      <c r="CR55" s="169">
        <f aca="true" t="shared" si="151" ref="CR55:DB55">CR56</f>
        <v>0</v>
      </c>
      <c r="CS55" s="169">
        <f t="shared" si="151"/>
        <v>0</v>
      </c>
      <c r="CT55" s="169">
        <f t="shared" si="151"/>
        <v>0</v>
      </c>
      <c r="CU55" s="169">
        <f t="shared" si="16"/>
        <v>0</v>
      </c>
      <c r="CV55" s="169">
        <f t="shared" si="151"/>
        <v>0</v>
      </c>
      <c r="CW55" s="178"/>
      <c r="CX55" s="169">
        <f t="shared" si="151"/>
        <v>0</v>
      </c>
      <c r="CY55" s="169">
        <f t="shared" si="151"/>
        <v>0</v>
      </c>
      <c r="CZ55" s="169"/>
      <c r="DA55" s="169">
        <f t="shared" si="151"/>
        <v>0</v>
      </c>
      <c r="DB55" s="169">
        <f t="shared" si="151"/>
        <v>0</v>
      </c>
      <c r="DC55" s="169">
        <f t="shared" si="133"/>
        <v>0</v>
      </c>
      <c r="DD55" s="275">
        <f t="shared" si="128"/>
        <v>321880</v>
      </c>
      <c r="DE55" s="67">
        <f>DE56</f>
        <v>321880</v>
      </c>
      <c r="DF55" s="67">
        <f>DF56</f>
        <v>0</v>
      </c>
      <c r="DG55" s="67">
        <f>DG56</f>
        <v>0</v>
      </c>
      <c r="DH55" s="67">
        <f>DH56</f>
        <v>0</v>
      </c>
      <c r="DI55" s="275">
        <f t="shared" si="121"/>
        <v>49000</v>
      </c>
      <c r="DJ55" s="67">
        <f>DJ56</f>
        <v>0</v>
      </c>
      <c r="DK55" s="67">
        <f>DK56</f>
        <v>0</v>
      </c>
      <c r="DL55" s="67">
        <f>DL56</f>
        <v>0</v>
      </c>
      <c r="DM55" s="67">
        <f>DM56</f>
        <v>49000</v>
      </c>
      <c r="DN55" s="67">
        <f>DN56</f>
        <v>49000</v>
      </c>
      <c r="DO55" s="67">
        <f t="shared" si="105"/>
        <v>370880</v>
      </c>
      <c r="DP55" s="169">
        <f t="shared" si="51"/>
        <v>0</v>
      </c>
      <c r="DQ55" s="178"/>
      <c r="DR55" s="169">
        <f>DR56</f>
        <v>0</v>
      </c>
      <c r="DS55" s="169">
        <f aca="true" t="shared" si="152" ref="DS55:EC55">DS56</f>
        <v>0</v>
      </c>
      <c r="DT55" s="169">
        <f t="shared" si="152"/>
        <v>0</v>
      </c>
      <c r="DU55" s="169">
        <f t="shared" si="152"/>
        <v>0</v>
      </c>
      <c r="DV55" s="169">
        <f t="shared" si="21"/>
        <v>0</v>
      </c>
      <c r="DW55" s="169">
        <f t="shared" si="152"/>
        <v>0</v>
      </c>
      <c r="DX55" s="178"/>
      <c r="DY55" s="169">
        <f t="shared" si="152"/>
        <v>0</v>
      </c>
      <c r="DZ55" s="169">
        <f t="shared" si="152"/>
        <v>0</v>
      </c>
      <c r="EA55" s="169"/>
      <c r="EB55" s="169">
        <f t="shared" si="152"/>
        <v>0</v>
      </c>
      <c r="EC55" s="169">
        <f t="shared" si="152"/>
        <v>0</v>
      </c>
      <c r="ED55" s="169">
        <f t="shared" si="135"/>
        <v>0</v>
      </c>
      <c r="EE55" s="275">
        <f t="shared" si="129"/>
        <v>321880</v>
      </c>
      <c r="EF55" s="67">
        <f>EF56</f>
        <v>321880</v>
      </c>
      <c r="EG55" s="67">
        <f>EG56</f>
        <v>0</v>
      </c>
      <c r="EH55" s="67">
        <f>EH56</f>
        <v>0</v>
      </c>
      <c r="EI55" s="67">
        <f>EI56</f>
        <v>0</v>
      </c>
      <c r="EJ55" s="275">
        <f t="shared" si="123"/>
        <v>49000</v>
      </c>
      <c r="EK55" s="67">
        <f>EK56</f>
        <v>0</v>
      </c>
      <c r="EL55" s="67">
        <f>EL56</f>
        <v>0</v>
      </c>
      <c r="EM55" s="67">
        <f>EM56</f>
        <v>0</v>
      </c>
      <c r="EN55" s="67">
        <f>EN56</f>
        <v>49000</v>
      </c>
      <c r="EO55" s="67">
        <f>EO56</f>
        <v>49000</v>
      </c>
      <c r="EP55" s="67">
        <f t="shared" si="106"/>
        <v>370880</v>
      </c>
    </row>
    <row r="56" spans="1:146" ht="46.5" customHeight="1">
      <c r="A56" s="68" t="s">
        <v>751</v>
      </c>
      <c r="B56" s="68" t="s">
        <v>52</v>
      </c>
      <c r="C56" s="69" t="s">
        <v>692</v>
      </c>
      <c r="D56" s="76" t="s">
        <v>752</v>
      </c>
      <c r="E56" s="67">
        <f t="shared" si="57"/>
        <v>232300</v>
      </c>
      <c r="F56" s="114">
        <v>232300</v>
      </c>
      <c r="G56" s="114"/>
      <c r="H56" s="114"/>
      <c r="I56" s="114"/>
      <c r="J56" s="67">
        <f t="shared" si="58"/>
        <v>49000</v>
      </c>
      <c r="K56" s="114"/>
      <c r="L56" s="114"/>
      <c r="M56" s="114"/>
      <c r="N56" s="114">
        <v>49000</v>
      </c>
      <c r="O56" s="114">
        <v>49000</v>
      </c>
      <c r="P56" s="67">
        <f t="shared" si="48"/>
        <v>281300</v>
      </c>
      <c r="Q56" s="169">
        <f t="shared" si="1"/>
        <v>89580</v>
      </c>
      <c r="R56" s="170">
        <v>89580</v>
      </c>
      <c r="S56" s="170"/>
      <c r="T56" s="170"/>
      <c r="U56" s="170"/>
      <c r="V56" s="169">
        <f t="shared" si="124"/>
        <v>0</v>
      </c>
      <c r="W56" s="170"/>
      <c r="X56" s="170"/>
      <c r="Y56" s="170"/>
      <c r="Z56" s="170"/>
      <c r="AA56" s="170"/>
      <c r="AB56" s="169">
        <f t="shared" si="3"/>
        <v>89580</v>
      </c>
      <c r="AC56" s="275">
        <f t="shared" si="125"/>
        <v>321880</v>
      </c>
      <c r="AD56" s="114">
        <f>R56+F56</f>
        <v>321880</v>
      </c>
      <c r="AE56" s="114">
        <f>S56+G56</f>
        <v>0</v>
      </c>
      <c r="AF56" s="114">
        <f>T56+H56</f>
        <v>0</v>
      </c>
      <c r="AG56" s="114">
        <f>U56+I56</f>
        <v>0</v>
      </c>
      <c r="AH56" s="275">
        <f t="shared" si="130"/>
        <v>49000</v>
      </c>
      <c r="AI56" s="114">
        <f>W56+K56</f>
        <v>0</v>
      </c>
      <c r="AJ56" s="114">
        <f>X56+L56</f>
        <v>0</v>
      </c>
      <c r="AK56" s="114">
        <f>Y56+M56</f>
        <v>0</v>
      </c>
      <c r="AL56" s="114">
        <f>Z56+N56</f>
        <v>49000</v>
      </c>
      <c r="AM56" s="114">
        <f>AA56+O56</f>
        <v>49000</v>
      </c>
      <c r="AN56" s="114">
        <f t="shared" si="50"/>
        <v>370880</v>
      </c>
      <c r="AO56" s="169">
        <f t="shared" si="4"/>
        <v>0</v>
      </c>
      <c r="AP56" s="170"/>
      <c r="AQ56" s="170"/>
      <c r="AR56" s="170"/>
      <c r="AS56" s="170"/>
      <c r="AT56" s="169">
        <f t="shared" si="35"/>
        <v>0</v>
      </c>
      <c r="AU56" s="170"/>
      <c r="AV56" s="286"/>
      <c r="AW56" s="170"/>
      <c r="AX56" s="170"/>
      <c r="AY56" s="170"/>
      <c r="AZ56" s="170"/>
      <c r="BA56" s="170"/>
      <c r="BB56" s="169">
        <f t="shared" si="6"/>
        <v>0</v>
      </c>
      <c r="BC56" s="275">
        <f t="shared" si="126"/>
        <v>321880</v>
      </c>
      <c r="BD56" s="114">
        <f>AP56+AD56</f>
        <v>321880</v>
      </c>
      <c r="BE56" s="114">
        <f>AQ56+AE56</f>
        <v>0</v>
      </c>
      <c r="BF56" s="114">
        <f>AR56+AF56</f>
        <v>0</v>
      </c>
      <c r="BG56" s="114">
        <f>AS56+AG56</f>
        <v>0</v>
      </c>
      <c r="BH56" s="275">
        <f t="shared" si="138"/>
        <v>49000</v>
      </c>
      <c r="BI56" s="114">
        <f>AU56+AI56</f>
        <v>0</v>
      </c>
      <c r="BJ56" s="114">
        <f>AW56+AJ56</f>
        <v>0</v>
      </c>
      <c r="BK56" s="114">
        <f>AX56+AK56</f>
        <v>0</v>
      </c>
      <c r="BL56" s="114">
        <f>AZ56+AL56</f>
        <v>49000</v>
      </c>
      <c r="BM56" s="114">
        <f>BA56+AM56</f>
        <v>49000</v>
      </c>
      <c r="BN56" s="114">
        <f t="shared" si="103"/>
        <v>370880</v>
      </c>
      <c r="BO56" s="169">
        <f t="shared" si="96"/>
        <v>0</v>
      </c>
      <c r="BP56" s="170"/>
      <c r="BQ56" s="170"/>
      <c r="BR56" s="170"/>
      <c r="BS56" s="170"/>
      <c r="BT56" s="169">
        <f t="shared" si="97"/>
        <v>0</v>
      </c>
      <c r="BU56" s="170"/>
      <c r="BV56" s="286"/>
      <c r="BW56" s="170"/>
      <c r="BX56" s="170"/>
      <c r="BY56" s="170"/>
      <c r="BZ56" s="170"/>
      <c r="CA56" s="170"/>
      <c r="CB56" s="169">
        <f t="shared" si="131"/>
        <v>0</v>
      </c>
      <c r="CC56" s="275">
        <f t="shared" si="127"/>
        <v>321880</v>
      </c>
      <c r="CD56" s="114">
        <f>BP56+BD56</f>
        <v>321880</v>
      </c>
      <c r="CE56" s="114">
        <f>BQ56+BE56</f>
        <v>0</v>
      </c>
      <c r="CF56" s="114">
        <f>BR56+BF56</f>
        <v>0</v>
      </c>
      <c r="CG56" s="114">
        <f>BS56+BG56</f>
        <v>0</v>
      </c>
      <c r="CH56" s="275">
        <f t="shared" si="119"/>
        <v>49000</v>
      </c>
      <c r="CI56" s="114">
        <f>BU56+BI56</f>
        <v>0</v>
      </c>
      <c r="CJ56" s="114">
        <f>BW56+BJ56</f>
        <v>0</v>
      </c>
      <c r="CK56" s="114">
        <f>BX56+BK56</f>
        <v>0</v>
      </c>
      <c r="CL56" s="114">
        <f>BZ56+BL56</f>
        <v>49000</v>
      </c>
      <c r="CM56" s="114">
        <f>CA56+BM56</f>
        <v>49000</v>
      </c>
      <c r="CN56" s="114">
        <f t="shared" si="104"/>
        <v>370880</v>
      </c>
      <c r="CO56" s="169">
        <f t="shared" si="15"/>
        <v>0</v>
      </c>
      <c r="CP56" s="178"/>
      <c r="CQ56" s="170"/>
      <c r="CR56" s="170"/>
      <c r="CS56" s="170"/>
      <c r="CT56" s="170"/>
      <c r="CU56" s="169">
        <f t="shared" si="16"/>
        <v>0</v>
      </c>
      <c r="CV56" s="170"/>
      <c r="CW56" s="286"/>
      <c r="CX56" s="170"/>
      <c r="CY56" s="170"/>
      <c r="CZ56" s="170"/>
      <c r="DA56" s="170"/>
      <c r="DB56" s="170"/>
      <c r="DC56" s="169">
        <f t="shared" si="133"/>
        <v>0</v>
      </c>
      <c r="DD56" s="275">
        <f t="shared" si="128"/>
        <v>321880</v>
      </c>
      <c r="DE56" s="114">
        <f>CQ56+CD56</f>
        <v>321880</v>
      </c>
      <c r="DF56" s="114">
        <f>CR56+CE56</f>
        <v>0</v>
      </c>
      <c r="DG56" s="114">
        <f>CS56+CF56</f>
        <v>0</v>
      </c>
      <c r="DH56" s="114">
        <f>CT56+CG56</f>
        <v>0</v>
      </c>
      <c r="DI56" s="275">
        <f t="shared" si="121"/>
        <v>49000</v>
      </c>
      <c r="DJ56" s="114">
        <f>CV56+CI56</f>
        <v>0</v>
      </c>
      <c r="DK56" s="114">
        <f>CX56+CJ56</f>
        <v>0</v>
      </c>
      <c r="DL56" s="114">
        <f>CY56+CK56</f>
        <v>0</v>
      </c>
      <c r="DM56" s="114">
        <f>DA56+CL56</f>
        <v>49000</v>
      </c>
      <c r="DN56" s="114">
        <f>DB56+CM56</f>
        <v>49000</v>
      </c>
      <c r="DO56" s="114">
        <f t="shared" si="105"/>
        <v>370880</v>
      </c>
      <c r="DP56" s="169">
        <f t="shared" si="51"/>
        <v>0</v>
      </c>
      <c r="DQ56" s="178"/>
      <c r="DR56" s="170"/>
      <c r="DS56" s="170"/>
      <c r="DT56" s="170"/>
      <c r="DU56" s="170"/>
      <c r="DV56" s="169">
        <f t="shared" si="21"/>
        <v>0</v>
      </c>
      <c r="DW56" s="170"/>
      <c r="DX56" s="286"/>
      <c r="DY56" s="170"/>
      <c r="DZ56" s="170"/>
      <c r="EA56" s="170"/>
      <c r="EB56" s="170"/>
      <c r="EC56" s="170"/>
      <c r="ED56" s="169">
        <f t="shared" si="135"/>
        <v>0</v>
      </c>
      <c r="EE56" s="275">
        <f t="shared" si="129"/>
        <v>321880</v>
      </c>
      <c r="EF56" s="114">
        <f>DR56+DE56</f>
        <v>321880</v>
      </c>
      <c r="EG56" s="114">
        <f>DS56+DF56</f>
        <v>0</v>
      </c>
      <c r="EH56" s="114">
        <f>DT56+DG56</f>
        <v>0</v>
      </c>
      <c r="EI56" s="114">
        <f>DU56+DH56</f>
        <v>0</v>
      </c>
      <c r="EJ56" s="275">
        <f t="shared" si="123"/>
        <v>49000</v>
      </c>
      <c r="EK56" s="114">
        <f>DW56+DJ56</f>
        <v>0</v>
      </c>
      <c r="EL56" s="114">
        <f>DY56+DK56</f>
        <v>0</v>
      </c>
      <c r="EM56" s="114">
        <f>DZ56+DL56</f>
        <v>0</v>
      </c>
      <c r="EN56" s="114">
        <f>EB56+DM56</f>
        <v>49000</v>
      </c>
      <c r="EO56" s="114">
        <f>EC56+DN56</f>
        <v>49000</v>
      </c>
      <c r="EP56" s="114">
        <f t="shared" si="106"/>
        <v>370880</v>
      </c>
    </row>
    <row r="57" spans="1:146" s="165" customFormat="1" ht="18.75" customHeight="1">
      <c r="A57" s="64" t="s">
        <v>283</v>
      </c>
      <c r="B57" s="64" t="s">
        <v>264</v>
      </c>
      <c r="C57" s="119"/>
      <c r="D57" s="77" t="s">
        <v>108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169">
        <f t="shared" si="1"/>
        <v>0</v>
      </c>
      <c r="R57" s="169">
        <f>R58</f>
        <v>0</v>
      </c>
      <c r="S57" s="169">
        <f aca="true" t="shared" si="153" ref="S57:AA58">S58</f>
        <v>0</v>
      </c>
      <c r="T57" s="169">
        <f t="shared" si="153"/>
        <v>0</v>
      </c>
      <c r="U57" s="169">
        <f t="shared" si="153"/>
        <v>0</v>
      </c>
      <c r="V57" s="169">
        <f t="shared" si="153"/>
        <v>0</v>
      </c>
      <c r="W57" s="169">
        <f t="shared" si="153"/>
        <v>0</v>
      </c>
      <c r="X57" s="169">
        <f t="shared" si="153"/>
        <v>0</v>
      </c>
      <c r="Y57" s="169">
        <f t="shared" si="153"/>
        <v>0</v>
      </c>
      <c r="Z57" s="169">
        <f t="shared" si="153"/>
        <v>0</v>
      </c>
      <c r="AA57" s="169">
        <f t="shared" si="153"/>
        <v>0</v>
      </c>
      <c r="AB57" s="169">
        <f t="shared" si="3"/>
        <v>0</v>
      </c>
      <c r="AC57" s="275">
        <f t="shared" si="125"/>
        <v>22338</v>
      </c>
      <c r="AD57" s="67">
        <f>AD58</f>
        <v>22338</v>
      </c>
      <c r="AE57" s="67">
        <f>AE58</f>
        <v>0</v>
      </c>
      <c r="AF57" s="67">
        <f>AF58</f>
        <v>0</v>
      </c>
      <c r="AG57" s="67">
        <f>AG58</f>
        <v>0</v>
      </c>
      <c r="AH57" s="275">
        <f t="shared" si="130"/>
        <v>0</v>
      </c>
      <c r="AI57" s="67">
        <f>AI58</f>
        <v>0</v>
      </c>
      <c r="AJ57" s="67">
        <f>AJ58</f>
        <v>0</v>
      </c>
      <c r="AK57" s="67">
        <f>AK58</f>
        <v>0</v>
      </c>
      <c r="AL57" s="67">
        <f>AL58</f>
        <v>0</v>
      </c>
      <c r="AM57" s="67">
        <f>AM58</f>
        <v>0</v>
      </c>
      <c r="AN57" s="67">
        <f t="shared" si="50"/>
        <v>22338</v>
      </c>
      <c r="AO57" s="169">
        <f t="shared" si="4"/>
        <v>0</v>
      </c>
      <c r="AP57" s="169">
        <f aca="true" t="shared" si="154" ref="AP57:AU57">AP58</f>
        <v>0</v>
      </c>
      <c r="AQ57" s="169">
        <f t="shared" si="154"/>
        <v>0</v>
      </c>
      <c r="AR57" s="169">
        <f t="shared" si="154"/>
        <v>0</v>
      </c>
      <c r="AS57" s="169">
        <f t="shared" si="154"/>
        <v>0</v>
      </c>
      <c r="AT57" s="169">
        <f t="shared" si="154"/>
        <v>0</v>
      </c>
      <c r="AU57" s="169">
        <f t="shared" si="154"/>
        <v>0</v>
      </c>
      <c r="AV57" s="178"/>
      <c r="AW57" s="169">
        <f>AW58</f>
        <v>0</v>
      </c>
      <c r="AX57" s="169">
        <f>AX58</f>
        <v>0</v>
      </c>
      <c r="AY57" s="169"/>
      <c r="AZ57" s="169">
        <f>AZ58</f>
        <v>0</v>
      </c>
      <c r="BA57" s="169">
        <f>BA58</f>
        <v>0</v>
      </c>
      <c r="BB57" s="169">
        <f t="shared" si="6"/>
        <v>0</v>
      </c>
      <c r="BC57" s="275">
        <f t="shared" si="126"/>
        <v>22338</v>
      </c>
      <c r="BD57" s="67">
        <f>BD58</f>
        <v>22338</v>
      </c>
      <c r="BE57" s="67">
        <f>BE58</f>
        <v>0</v>
      </c>
      <c r="BF57" s="67">
        <f>BF58</f>
        <v>0</v>
      </c>
      <c r="BG57" s="67">
        <f>BG58</f>
        <v>0</v>
      </c>
      <c r="BH57" s="275">
        <f t="shared" si="138"/>
        <v>0</v>
      </c>
      <c r="BI57" s="67">
        <f>BI58</f>
        <v>0</v>
      </c>
      <c r="BJ57" s="67">
        <f>BJ58</f>
        <v>0</v>
      </c>
      <c r="BK57" s="67">
        <f>BK58</f>
        <v>0</v>
      </c>
      <c r="BL57" s="67">
        <f>BL58</f>
        <v>0</v>
      </c>
      <c r="BM57" s="67">
        <f>BM58</f>
        <v>0</v>
      </c>
      <c r="BN57" s="67">
        <f t="shared" si="103"/>
        <v>22338</v>
      </c>
      <c r="BO57" s="169">
        <f t="shared" si="96"/>
        <v>0</v>
      </c>
      <c r="BP57" s="169">
        <f aca="true" t="shared" si="155" ref="BP57:BU57">BP58</f>
        <v>0</v>
      </c>
      <c r="BQ57" s="169">
        <f t="shared" si="155"/>
        <v>0</v>
      </c>
      <c r="BR57" s="169">
        <f t="shared" si="155"/>
        <v>0</v>
      </c>
      <c r="BS57" s="169">
        <f t="shared" si="155"/>
        <v>0</v>
      </c>
      <c r="BT57" s="169">
        <f t="shared" si="155"/>
        <v>0</v>
      </c>
      <c r="BU57" s="169">
        <f t="shared" si="155"/>
        <v>0</v>
      </c>
      <c r="BV57" s="178"/>
      <c r="BW57" s="169">
        <f>BW58</f>
        <v>0</v>
      </c>
      <c r="BX57" s="169">
        <f>BX58</f>
        <v>0</v>
      </c>
      <c r="BY57" s="169"/>
      <c r="BZ57" s="169">
        <f>BZ58</f>
        <v>0</v>
      </c>
      <c r="CA57" s="169">
        <f>CA58</f>
        <v>0</v>
      </c>
      <c r="CB57" s="169">
        <f t="shared" si="131"/>
        <v>0</v>
      </c>
      <c r="CC57" s="275">
        <f t="shared" si="127"/>
        <v>22338</v>
      </c>
      <c r="CD57" s="67">
        <f>CD58</f>
        <v>22338</v>
      </c>
      <c r="CE57" s="67">
        <f>CE58</f>
        <v>0</v>
      </c>
      <c r="CF57" s="67">
        <f>CF58</f>
        <v>0</v>
      </c>
      <c r="CG57" s="67">
        <f>CG58</f>
        <v>0</v>
      </c>
      <c r="CH57" s="275">
        <f t="shared" si="119"/>
        <v>0</v>
      </c>
      <c r="CI57" s="67">
        <f>CI58</f>
        <v>0</v>
      </c>
      <c r="CJ57" s="67">
        <f>CJ58</f>
        <v>0</v>
      </c>
      <c r="CK57" s="67">
        <f>CK58</f>
        <v>0</v>
      </c>
      <c r="CL57" s="67">
        <f>CL58</f>
        <v>0</v>
      </c>
      <c r="CM57" s="67">
        <f>CM58</f>
        <v>0</v>
      </c>
      <c r="CN57" s="67">
        <f t="shared" si="104"/>
        <v>22338</v>
      </c>
      <c r="CO57" s="169">
        <f t="shared" si="15"/>
        <v>0</v>
      </c>
      <c r="CP57" s="178"/>
      <c r="CQ57" s="169">
        <f aca="true" t="shared" si="156" ref="CQ57:CV57">CQ58</f>
        <v>0</v>
      </c>
      <c r="CR57" s="169">
        <f t="shared" si="156"/>
        <v>0</v>
      </c>
      <c r="CS57" s="169">
        <f t="shared" si="156"/>
        <v>0</v>
      </c>
      <c r="CT57" s="169">
        <f t="shared" si="156"/>
        <v>0</v>
      </c>
      <c r="CU57" s="169">
        <f t="shared" si="156"/>
        <v>0</v>
      </c>
      <c r="CV57" s="169">
        <f t="shared" si="156"/>
        <v>0</v>
      </c>
      <c r="CW57" s="178"/>
      <c r="CX57" s="169">
        <f>CX58</f>
        <v>0</v>
      </c>
      <c r="CY57" s="169">
        <f>CY58</f>
        <v>0</v>
      </c>
      <c r="CZ57" s="169"/>
      <c r="DA57" s="169">
        <f>DA58</f>
        <v>0</v>
      </c>
      <c r="DB57" s="169">
        <f>DB58</f>
        <v>0</v>
      </c>
      <c r="DC57" s="169">
        <f t="shared" si="133"/>
        <v>0</v>
      </c>
      <c r="DD57" s="275">
        <f t="shared" si="128"/>
        <v>22338</v>
      </c>
      <c r="DE57" s="67">
        <f>DE58</f>
        <v>22338</v>
      </c>
      <c r="DF57" s="67">
        <f>DF58</f>
        <v>0</v>
      </c>
      <c r="DG57" s="67">
        <f>DG58</f>
        <v>0</v>
      </c>
      <c r="DH57" s="67">
        <f>DH58</f>
        <v>0</v>
      </c>
      <c r="DI57" s="275">
        <f t="shared" si="121"/>
        <v>0</v>
      </c>
      <c r="DJ57" s="67">
        <f>DJ58</f>
        <v>0</v>
      </c>
      <c r="DK57" s="67">
        <f>DK58</f>
        <v>0</v>
      </c>
      <c r="DL57" s="67">
        <f>DL58</f>
        <v>0</v>
      </c>
      <c r="DM57" s="67">
        <f>DM58</f>
        <v>0</v>
      </c>
      <c r="DN57" s="67">
        <f>DN58</f>
        <v>0</v>
      </c>
      <c r="DO57" s="67">
        <f t="shared" si="105"/>
        <v>22338</v>
      </c>
      <c r="DP57" s="169">
        <f t="shared" si="51"/>
        <v>0</v>
      </c>
      <c r="DQ57" s="178"/>
      <c r="DR57" s="169">
        <f aca="true" t="shared" si="157" ref="DR57:DW57">DR58</f>
        <v>0</v>
      </c>
      <c r="DS57" s="169">
        <f t="shared" si="157"/>
        <v>0</v>
      </c>
      <c r="DT57" s="169">
        <f t="shared" si="157"/>
        <v>0</v>
      </c>
      <c r="DU57" s="169">
        <f t="shared" si="157"/>
        <v>0</v>
      </c>
      <c r="DV57" s="169">
        <f t="shared" si="157"/>
        <v>0</v>
      </c>
      <c r="DW57" s="169">
        <f t="shared" si="157"/>
        <v>0</v>
      </c>
      <c r="DX57" s="178"/>
      <c r="DY57" s="169">
        <f>DY58</f>
        <v>0</v>
      </c>
      <c r="DZ57" s="169">
        <f>DZ58</f>
        <v>0</v>
      </c>
      <c r="EA57" s="169"/>
      <c r="EB57" s="169">
        <f>EB58</f>
        <v>0</v>
      </c>
      <c r="EC57" s="169">
        <f>EC58</f>
        <v>0</v>
      </c>
      <c r="ED57" s="169">
        <f t="shared" si="135"/>
        <v>0</v>
      </c>
      <c r="EE57" s="275">
        <f t="shared" si="129"/>
        <v>22338</v>
      </c>
      <c r="EF57" s="67">
        <f>EF58</f>
        <v>22338</v>
      </c>
      <c r="EG57" s="67">
        <f>EG58</f>
        <v>0</v>
      </c>
      <c r="EH57" s="67">
        <f>EH58</f>
        <v>0</v>
      </c>
      <c r="EI57" s="67">
        <f>EI58</f>
        <v>0</v>
      </c>
      <c r="EJ57" s="275">
        <f t="shared" si="123"/>
        <v>0</v>
      </c>
      <c r="EK57" s="67">
        <f>EK58</f>
        <v>0</v>
      </c>
      <c r="EL57" s="67">
        <f>EL58</f>
        <v>0</v>
      </c>
      <c r="EM57" s="67">
        <f>EM58</f>
        <v>0</v>
      </c>
      <c r="EN57" s="67">
        <f>EN58</f>
        <v>0</v>
      </c>
      <c r="EO57" s="67">
        <f>EO58</f>
        <v>0</v>
      </c>
      <c r="EP57" s="67">
        <f t="shared" si="106"/>
        <v>22338</v>
      </c>
    </row>
    <row r="58" spans="1:146" ht="25.5">
      <c r="A58" s="68" t="s">
        <v>205</v>
      </c>
      <c r="B58" s="68" t="s">
        <v>45</v>
      </c>
      <c r="C58" s="69" t="s">
        <v>686</v>
      </c>
      <c r="D58" s="76" t="s">
        <v>742</v>
      </c>
      <c r="E58" s="67">
        <f t="shared" si="57"/>
        <v>22338</v>
      </c>
      <c r="F58" s="114">
        <v>22338</v>
      </c>
      <c r="G58" s="114"/>
      <c r="H58" s="114"/>
      <c r="I58" s="114"/>
      <c r="J58" s="67"/>
      <c r="K58" s="114"/>
      <c r="L58" s="114"/>
      <c r="M58" s="114"/>
      <c r="N58" s="114"/>
      <c r="O58" s="114"/>
      <c r="P58" s="67"/>
      <c r="Q58" s="169">
        <f t="shared" si="1"/>
        <v>0</v>
      </c>
      <c r="R58" s="170"/>
      <c r="S58" s="170"/>
      <c r="T58" s="170"/>
      <c r="U58" s="170"/>
      <c r="V58" s="169">
        <f t="shared" si="153"/>
        <v>0</v>
      </c>
      <c r="W58" s="170"/>
      <c r="X58" s="170"/>
      <c r="Y58" s="170"/>
      <c r="Z58" s="170"/>
      <c r="AA58" s="170"/>
      <c r="AB58" s="169">
        <f t="shared" si="3"/>
        <v>0</v>
      </c>
      <c r="AC58" s="275">
        <f t="shared" si="125"/>
        <v>22338</v>
      </c>
      <c r="AD58" s="114">
        <f>R58+F58</f>
        <v>22338</v>
      </c>
      <c r="AE58" s="114">
        <f>S58+G58</f>
        <v>0</v>
      </c>
      <c r="AF58" s="114">
        <f>T58+H58</f>
        <v>0</v>
      </c>
      <c r="AG58" s="114">
        <f>U58+I58</f>
        <v>0</v>
      </c>
      <c r="AH58" s="275">
        <f t="shared" si="130"/>
        <v>0</v>
      </c>
      <c r="AI58" s="114">
        <f>W58+K58</f>
        <v>0</v>
      </c>
      <c r="AJ58" s="114">
        <f>X58+L58</f>
        <v>0</v>
      </c>
      <c r="AK58" s="114">
        <f>Y58+M58</f>
        <v>0</v>
      </c>
      <c r="AL58" s="114">
        <f>Z58+N58</f>
        <v>0</v>
      </c>
      <c r="AM58" s="114">
        <f>AA58+O58</f>
        <v>0</v>
      </c>
      <c r="AN58" s="114">
        <f t="shared" si="50"/>
        <v>22338</v>
      </c>
      <c r="AO58" s="169">
        <f t="shared" si="4"/>
        <v>0</v>
      </c>
      <c r="AP58" s="170"/>
      <c r="AQ58" s="170"/>
      <c r="AR58" s="170"/>
      <c r="AS58" s="170"/>
      <c r="AT58" s="169">
        <f>AT59</f>
        <v>0</v>
      </c>
      <c r="AU58" s="170"/>
      <c r="AV58" s="286"/>
      <c r="AW58" s="170"/>
      <c r="AX58" s="170"/>
      <c r="AY58" s="170"/>
      <c r="AZ58" s="170"/>
      <c r="BA58" s="170"/>
      <c r="BB58" s="169">
        <f t="shared" si="6"/>
        <v>0</v>
      </c>
      <c r="BC58" s="275">
        <f t="shared" si="126"/>
        <v>22338</v>
      </c>
      <c r="BD58" s="114">
        <f>AP58+AD58</f>
        <v>22338</v>
      </c>
      <c r="BE58" s="114">
        <f>AQ58+AE58</f>
        <v>0</v>
      </c>
      <c r="BF58" s="114">
        <f>AR58+AF58</f>
        <v>0</v>
      </c>
      <c r="BG58" s="114">
        <f>AS58+AG58</f>
        <v>0</v>
      </c>
      <c r="BH58" s="275">
        <f t="shared" si="138"/>
        <v>0</v>
      </c>
      <c r="BI58" s="114">
        <f>AU58+AI58</f>
        <v>0</v>
      </c>
      <c r="BJ58" s="114">
        <f>AW58+AJ58</f>
        <v>0</v>
      </c>
      <c r="BK58" s="114">
        <f>AX58+AK58</f>
        <v>0</v>
      </c>
      <c r="BL58" s="114">
        <f>AZ58+AL58</f>
        <v>0</v>
      </c>
      <c r="BM58" s="114">
        <f>BA58+AM58</f>
        <v>0</v>
      </c>
      <c r="BN58" s="114">
        <f t="shared" si="103"/>
        <v>22338</v>
      </c>
      <c r="BO58" s="169">
        <f t="shared" si="96"/>
        <v>0</v>
      </c>
      <c r="BP58" s="170"/>
      <c r="BQ58" s="170"/>
      <c r="BR58" s="170"/>
      <c r="BS58" s="170"/>
      <c r="BT58" s="169">
        <f>BT59</f>
        <v>0</v>
      </c>
      <c r="BU58" s="170"/>
      <c r="BV58" s="286"/>
      <c r="BW58" s="170"/>
      <c r="BX58" s="170"/>
      <c r="BY58" s="170"/>
      <c r="BZ58" s="170"/>
      <c r="CA58" s="170"/>
      <c r="CB58" s="169">
        <f t="shared" si="131"/>
        <v>0</v>
      </c>
      <c r="CC58" s="275">
        <f t="shared" si="127"/>
        <v>22338</v>
      </c>
      <c r="CD58" s="114">
        <f>BP58+BD58</f>
        <v>22338</v>
      </c>
      <c r="CE58" s="114">
        <f>BQ58+BE58</f>
        <v>0</v>
      </c>
      <c r="CF58" s="114">
        <f>BR58+BF58</f>
        <v>0</v>
      </c>
      <c r="CG58" s="114">
        <f>BS58+BG58</f>
        <v>0</v>
      </c>
      <c r="CH58" s="275">
        <f t="shared" si="119"/>
        <v>0</v>
      </c>
      <c r="CI58" s="114">
        <f>BU58+BI58</f>
        <v>0</v>
      </c>
      <c r="CJ58" s="114">
        <f>BW58+BJ58</f>
        <v>0</v>
      </c>
      <c r="CK58" s="114">
        <f>BX58+BK58</f>
        <v>0</v>
      </c>
      <c r="CL58" s="114">
        <f>BZ58+BL58</f>
        <v>0</v>
      </c>
      <c r="CM58" s="114">
        <f>CA58+BM58</f>
        <v>0</v>
      </c>
      <c r="CN58" s="114">
        <f t="shared" si="104"/>
        <v>22338</v>
      </c>
      <c r="CO58" s="169">
        <f t="shared" si="15"/>
        <v>0</v>
      </c>
      <c r="CP58" s="178"/>
      <c r="CQ58" s="170"/>
      <c r="CR58" s="170"/>
      <c r="CS58" s="170"/>
      <c r="CT58" s="170"/>
      <c r="CU58" s="169">
        <f>CU59</f>
        <v>0</v>
      </c>
      <c r="CV58" s="170"/>
      <c r="CW58" s="286"/>
      <c r="CX58" s="170"/>
      <c r="CY58" s="170"/>
      <c r="CZ58" s="170"/>
      <c r="DA58" s="170"/>
      <c r="DB58" s="170"/>
      <c r="DC58" s="169">
        <f t="shared" si="133"/>
        <v>0</v>
      </c>
      <c r="DD58" s="275">
        <f t="shared" si="128"/>
        <v>22338</v>
      </c>
      <c r="DE58" s="114">
        <f>CQ58+CD58</f>
        <v>22338</v>
      </c>
      <c r="DF58" s="114">
        <f>CR58+CE58</f>
        <v>0</v>
      </c>
      <c r="DG58" s="114">
        <f>CS58+CF58</f>
        <v>0</v>
      </c>
      <c r="DH58" s="114">
        <f>CT58+CG58</f>
        <v>0</v>
      </c>
      <c r="DI58" s="275">
        <f t="shared" si="121"/>
        <v>0</v>
      </c>
      <c r="DJ58" s="114">
        <f>CV58+CI58</f>
        <v>0</v>
      </c>
      <c r="DK58" s="114">
        <f>CX58+CJ58</f>
        <v>0</v>
      </c>
      <c r="DL58" s="114">
        <f>CY58+CK58</f>
        <v>0</v>
      </c>
      <c r="DM58" s="114">
        <f>DA58+CL58</f>
        <v>0</v>
      </c>
      <c r="DN58" s="114">
        <f>DB58+CM58</f>
        <v>0</v>
      </c>
      <c r="DO58" s="114">
        <f t="shared" si="105"/>
        <v>22338</v>
      </c>
      <c r="DP58" s="169">
        <f t="shared" si="51"/>
        <v>0</v>
      </c>
      <c r="DQ58" s="178"/>
      <c r="DR58" s="170"/>
      <c r="DS58" s="170"/>
      <c r="DT58" s="170"/>
      <c r="DU58" s="170"/>
      <c r="DV58" s="169">
        <f>DV59</f>
        <v>0</v>
      </c>
      <c r="DW58" s="170"/>
      <c r="DX58" s="286"/>
      <c r="DY58" s="170"/>
      <c r="DZ58" s="170"/>
      <c r="EA58" s="170"/>
      <c r="EB58" s="170"/>
      <c r="EC58" s="170"/>
      <c r="ED58" s="169">
        <f t="shared" si="135"/>
        <v>0</v>
      </c>
      <c r="EE58" s="275">
        <f t="shared" si="129"/>
        <v>22338</v>
      </c>
      <c r="EF58" s="114">
        <f>DR58+DE58</f>
        <v>22338</v>
      </c>
      <c r="EG58" s="114">
        <f>DS58+DF58</f>
        <v>0</v>
      </c>
      <c r="EH58" s="114">
        <f>DT58+DG58</f>
        <v>0</v>
      </c>
      <c r="EI58" s="114">
        <f>DU58+DH58</f>
        <v>0</v>
      </c>
      <c r="EJ58" s="275">
        <f t="shared" si="123"/>
        <v>0</v>
      </c>
      <c r="EK58" s="114">
        <f>DW58+DJ58</f>
        <v>0</v>
      </c>
      <c r="EL58" s="114">
        <f>DY58+DK58</f>
        <v>0</v>
      </c>
      <c r="EM58" s="114">
        <f>DZ58+DL58</f>
        <v>0</v>
      </c>
      <c r="EN58" s="114">
        <f>EB58+DM58</f>
        <v>0</v>
      </c>
      <c r="EO58" s="114">
        <f>EC58+DN58</f>
        <v>0</v>
      </c>
      <c r="EP58" s="114">
        <f t="shared" si="106"/>
        <v>22338</v>
      </c>
    </row>
    <row r="59" spans="1:146" ht="12.75">
      <c r="A59" s="64" t="s">
        <v>284</v>
      </c>
      <c r="B59" s="64" t="s">
        <v>285</v>
      </c>
      <c r="C59" s="119"/>
      <c r="D59" s="77" t="s">
        <v>120</v>
      </c>
      <c r="E59" s="67">
        <f>E60</f>
        <v>23140</v>
      </c>
      <c r="F59" s="67">
        <f aca="true" t="shared" si="158" ref="F59:O59">F60</f>
        <v>23140</v>
      </c>
      <c r="G59" s="67">
        <f t="shared" si="158"/>
        <v>0</v>
      </c>
      <c r="H59" s="67">
        <f t="shared" si="158"/>
        <v>0</v>
      </c>
      <c r="I59" s="67">
        <f t="shared" si="158"/>
        <v>0</v>
      </c>
      <c r="J59" s="67">
        <f t="shared" si="158"/>
        <v>0</v>
      </c>
      <c r="K59" s="67">
        <f t="shared" si="158"/>
        <v>0</v>
      </c>
      <c r="L59" s="67">
        <f t="shared" si="158"/>
        <v>0</v>
      </c>
      <c r="M59" s="67">
        <f t="shared" si="158"/>
        <v>0</v>
      </c>
      <c r="N59" s="67">
        <f t="shared" si="158"/>
        <v>0</v>
      </c>
      <c r="O59" s="67">
        <f t="shared" si="158"/>
        <v>0</v>
      </c>
      <c r="P59" s="67">
        <f t="shared" si="48"/>
        <v>23140</v>
      </c>
      <c r="Q59" s="169">
        <f aca="true" t="shared" si="159" ref="Q59:AA59">Q60</f>
        <v>0</v>
      </c>
      <c r="R59" s="169">
        <f t="shared" si="159"/>
        <v>0</v>
      </c>
      <c r="S59" s="169">
        <f t="shared" si="159"/>
        <v>0</v>
      </c>
      <c r="T59" s="169">
        <f t="shared" si="159"/>
        <v>0</v>
      </c>
      <c r="U59" s="169">
        <f t="shared" si="159"/>
        <v>0</v>
      </c>
      <c r="V59" s="169">
        <f t="shared" si="159"/>
        <v>0</v>
      </c>
      <c r="W59" s="169">
        <f t="shared" si="159"/>
        <v>0</v>
      </c>
      <c r="X59" s="169">
        <f t="shared" si="159"/>
        <v>0</v>
      </c>
      <c r="Y59" s="169">
        <f t="shared" si="159"/>
        <v>0</v>
      </c>
      <c r="Z59" s="169">
        <f t="shared" si="159"/>
        <v>0</v>
      </c>
      <c r="AA59" s="169">
        <f t="shared" si="159"/>
        <v>0</v>
      </c>
      <c r="AB59" s="169">
        <f t="shared" si="3"/>
        <v>0</v>
      </c>
      <c r="AC59" s="275">
        <f>AC60</f>
        <v>23140</v>
      </c>
      <c r="AD59" s="67">
        <f aca="true" t="shared" si="160" ref="AD59:AM59">AD60</f>
        <v>23140</v>
      </c>
      <c r="AE59" s="67">
        <f t="shared" si="160"/>
        <v>0</v>
      </c>
      <c r="AF59" s="67">
        <f t="shared" si="160"/>
        <v>0</v>
      </c>
      <c r="AG59" s="67">
        <f t="shared" si="160"/>
        <v>0</v>
      </c>
      <c r="AH59" s="275">
        <f t="shared" si="160"/>
        <v>0</v>
      </c>
      <c r="AI59" s="67">
        <f t="shared" si="160"/>
        <v>0</v>
      </c>
      <c r="AJ59" s="67">
        <f t="shared" si="160"/>
        <v>0</v>
      </c>
      <c r="AK59" s="67">
        <f t="shared" si="160"/>
        <v>0</v>
      </c>
      <c r="AL59" s="67">
        <f t="shared" si="160"/>
        <v>0</v>
      </c>
      <c r="AM59" s="67">
        <f t="shared" si="160"/>
        <v>0</v>
      </c>
      <c r="AN59" s="67">
        <f t="shared" si="50"/>
        <v>23140</v>
      </c>
      <c r="AO59" s="169">
        <f aca="true" t="shared" si="161" ref="AO59:BA59">AO60</f>
        <v>0</v>
      </c>
      <c r="AP59" s="169">
        <f t="shared" si="161"/>
        <v>0</v>
      </c>
      <c r="AQ59" s="169">
        <f t="shared" si="161"/>
        <v>0</v>
      </c>
      <c r="AR59" s="169">
        <f t="shared" si="161"/>
        <v>0</v>
      </c>
      <c r="AS59" s="169">
        <f t="shared" si="161"/>
        <v>0</v>
      </c>
      <c r="AT59" s="169">
        <f t="shared" si="161"/>
        <v>0</v>
      </c>
      <c r="AU59" s="169">
        <f t="shared" si="161"/>
        <v>0</v>
      </c>
      <c r="AV59" s="178"/>
      <c r="AW59" s="169">
        <f t="shared" si="161"/>
        <v>0</v>
      </c>
      <c r="AX59" s="169">
        <f t="shared" si="161"/>
        <v>0</v>
      </c>
      <c r="AY59" s="169"/>
      <c r="AZ59" s="169">
        <f t="shared" si="161"/>
        <v>0</v>
      </c>
      <c r="BA59" s="169">
        <f t="shared" si="161"/>
        <v>0</v>
      </c>
      <c r="BB59" s="169">
        <f t="shared" si="6"/>
        <v>0</v>
      </c>
      <c r="BC59" s="275">
        <f>BC60</f>
        <v>23140</v>
      </c>
      <c r="BD59" s="67">
        <f aca="true" t="shared" si="162" ref="BD59:BM59">BD60</f>
        <v>23140</v>
      </c>
      <c r="BE59" s="67">
        <f t="shared" si="162"/>
        <v>0</v>
      </c>
      <c r="BF59" s="67">
        <f t="shared" si="162"/>
        <v>0</v>
      </c>
      <c r="BG59" s="67">
        <f t="shared" si="162"/>
        <v>0</v>
      </c>
      <c r="BH59" s="275">
        <f t="shared" si="162"/>
        <v>0</v>
      </c>
      <c r="BI59" s="67">
        <f t="shared" si="162"/>
        <v>0</v>
      </c>
      <c r="BJ59" s="67">
        <f t="shared" si="162"/>
        <v>0</v>
      </c>
      <c r="BK59" s="67">
        <f t="shared" si="162"/>
        <v>0</v>
      </c>
      <c r="BL59" s="67">
        <f t="shared" si="162"/>
        <v>0</v>
      </c>
      <c r="BM59" s="67">
        <f t="shared" si="162"/>
        <v>0</v>
      </c>
      <c r="BN59" s="67">
        <f t="shared" si="103"/>
        <v>23140</v>
      </c>
      <c r="BO59" s="169">
        <f aca="true" t="shared" si="163" ref="BO59:CA59">BO60</f>
        <v>0</v>
      </c>
      <c r="BP59" s="169">
        <f t="shared" si="163"/>
        <v>0</v>
      </c>
      <c r="BQ59" s="169">
        <f t="shared" si="163"/>
        <v>0</v>
      </c>
      <c r="BR59" s="169">
        <f t="shared" si="163"/>
        <v>0</v>
      </c>
      <c r="BS59" s="169">
        <f t="shared" si="163"/>
        <v>0</v>
      </c>
      <c r="BT59" s="169">
        <f t="shared" si="163"/>
        <v>0</v>
      </c>
      <c r="BU59" s="169">
        <f t="shared" si="163"/>
        <v>0</v>
      </c>
      <c r="BV59" s="178"/>
      <c r="BW59" s="169">
        <f t="shared" si="163"/>
        <v>0</v>
      </c>
      <c r="BX59" s="169">
        <f t="shared" si="163"/>
        <v>0</v>
      </c>
      <c r="BY59" s="169"/>
      <c r="BZ59" s="169">
        <f t="shared" si="163"/>
        <v>0</v>
      </c>
      <c r="CA59" s="169">
        <f t="shared" si="163"/>
        <v>0</v>
      </c>
      <c r="CB59" s="169">
        <f t="shared" si="131"/>
        <v>0</v>
      </c>
      <c r="CC59" s="275">
        <f>CC60</f>
        <v>23140</v>
      </c>
      <c r="CD59" s="67">
        <f aca="true" t="shared" si="164" ref="CD59:CM59">CD60</f>
        <v>23140</v>
      </c>
      <c r="CE59" s="67">
        <f t="shared" si="164"/>
        <v>0</v>
      </c>
      <c r="CF59" s="67">
        <f t="shared" si="164"/>
        <v>0</v>
      </c>
      <c r="CG59" s="67">
        <f t="shared" si="164"/>
        <v>0</v>
      </c>
      <c r="CH59" s="275">
        <f t="shared" si="164"/>
        <v>0</v>
      </c>
      <c r="CI59" s="67">
        <f t="shared" si="164"/>
        <v>0</v>
      </c>
      <c r="CJ59" s="67">
        <f t="shared" si="164"/>
        <v>0</v>
      </c>
      <c r="CK59" s="67">
        <f t="shared" si="164"/>
        <v>0</v>
      </c>
      <c r="CL59" s="67">
        <f t="shared" si="164"/>
        <v>0</v>
      </c>
      <c r="CM59" s="67">
        <f t="shared" si="164"/>
        <v>0</v>
      </c>
      <c r="CN59" s="67">
        <f t="shared" si="104"/>
        <v>23140</v>
      </c>
      <c r="CO59" s="169">
        <f aca="true" t="shared" si="165" ref="CO59:DB59">CO60</f>
        <v>0</v>
      </c>
      <c r="CP59" s="178"/>
      <c r="CQ59" s="169">
        <f t="shared" si="165"/>
        <v>0</v>
      </c>
      <c r="CR59" s="169">
        <f t="shared" si="165"/>
        <v>0</v>
      </c>
      <c r="CS59" s="169">
        <f t="shared" si="165"/>
        <v>0</v>
      </c>
      <c r="CT59" s="169">
        <f t="shared" si="165"/>
        <v>0</v>
      </c>
      <c r="CU59" s="169">
        <f t="shared" si="165"/>
        <v>0</v>
      </c>
      <c r="CV59" s="169">
        <f t="shared" si="165"/>
        <v>0</v>
      </c>
      <c r="CW59" s="178"/>
      <c r="CX59" s="169">
        <f t="shared" si="165"/>
        <v>0</v>
      </c>
      <c r="CY59" s="169">
        <f t="shared" si="165"/>
        <v>0</v>
      </c>
      <c r="CZ59" s="169"/>
      <c r="DA59" s="169">
        <f t="shared" si="165"/>
        <v>0</v>
      </c>
      <c r="DB59" s="169">
        <f t="shared" si="165"/>
        <v>0</v>
      </c>
      <c r="DC59" s="169">
        <f t="shared" si="133"/>
        <v>0</v>
      </c>
      <c r="DD59" s="275">
        <f>DD60</f>
        <v>23140</v>
      </c>
      <c r="DE59" s="67">
        <f aca="true" t="shared" si="166" ref="DE59:DN59">DE60</f>
        <v>23140</v>
      </c>
      <c r="DF59" s="67">
        <f t="shared" si="166"/>
        <v>0</v>
      </c>
      <c r="DG59" s="67">
        <f t="shared" si="166"/>
        <v>0</v>
      </c>
      <c r="DH59" s="67">
        <f t="shared" si="166"/>
        <v>0</v>
      </c>
      <c r="DI59" s="275">
        <f t="shared" si="166"/>
        <v>0</v>
      </c>
      <c r="DJ59" s="67">
        <f t="shared" si="166"/>
        <v>0</v>
      </c>
      <c r="DK59" s="67">
        <f t="shared" si="166"/>
        <v>0</v>
      </c>
      <c r="DL59" s="67">
        <f t="shared" si="166"/>
        <v>0</v>
      </c>
      <c r="DM59" s="67">
        <f t="shared" si="166"/>
        <v>0</v>
      </c>
      <c r="DN59" s="67">
        <f t="shared" si="166"/>
        <v>0</v>
      </c>
      <c r="DO59" s="67">
        <f t="shared" si="105"/>
        <v>23140</v>
      </c>
      <c r="DP59" s="169">
        <f aca="true" t="shared" si="167" ref="DP59:EC59">DP60</f>
        <v>0</v>
      </c>
      <c r="DQ59" s="178"/>
      <c r="DR59" s="169">
        <f t="shared" si="167"/>
        <v>0</v>
      </c>
      <c r="DS59" s="169">
        <f t="shared" si="167"/>
        <v>0</v>
      </c>
      <c r="DT59" s="169">
        <f t="shared" si="167"/>
        <v>0</v>
      </c>
      <c r="DU59" s="169">
        <f t="shared" si="167"/>
        <v>0</v>
      </c>
      <c r="DV59" s="169">
        <f t="shared" si="167"/>
        <v>0</v>
      </c>
      <c r="DW59" s="169">
        <f t="shared" si="167"/>
        <v>0</v>
      </c>
      <c r="DX59" s="178"/>
      <c r="DY59" s="169">
        <f t="shared" si="167"/>
        <v>0</v>
      </c>
      <c r="DZ59" s="169">
        <f t="shared" si="167"/>
        <v>0</v>
      </c>
      <c r="EA59" s="169"/>
      <c r="EB59" s="169">
        <f t="shared" si="167"/>
        <v>0</v>
      </c>
      <c r="EC59" s="169">
        <f t="shared" si="167"/>
        <v>0</v>
      </c>
      <c r="ED59" s="169">
        <f t="shared" si="135"/>
        <v>0</v>
      </c>
      <c r="EE59" s="275">
        <f>EE60</f>
        <v>23140</v>
      </c>
      <c r="EF59" s="67">
        <f aca="true" t="shared" si="168" ref="EF59:EO59">EF60</f>
        <v>23140</v>
      </c>
      <c r="EG59" s="67">
        <f t="shared" si="168"/>
        <v>0</v>
      </c>
      <c r="EH59" s="67">
        <f t="shared" si="168"/>
        <v>0</v>
      </c>
      <c r="EI59" s="67">
        <f t="shared" si="168"/>
        <v>0</v>
      </c>
      <c r="EJ59" s="275">
        <f t="shared" si="168"/>
        <v>0</v>
      </c>
      <c r="EK59" s="67">
        <f t="shared" si="168"/>
        <v>0</v>
      </c>
      <c r="EL59" s="67">
        <f t="shared" si="168"/>
        <v>0</v>
      </c>
      <c r="EM59" s="67">
        <f t="shared" si="168"/>
        <v>0</v>
      </c>
      <c r="EN59" s="67">
        <f t="shared" si="168"/>
        <v>0</v>
      </c>
      <c r="EO59" s="67">
        <f t="shared" si="168"/>
        <v>0</v>
      </c>
      <c r="EP59" s="67">
        <f t="shared" si="106"/>
        <v>23140</v>
      </c>
    </row>
    <row r="60" spans="1:146" ht="27" customHeight="1">
      <c r="A60" s="68" t="s">
        <v>202</v>
      </c>
      <c r="B60" s="68" t="s">
        <v>203</v>
      </c>
      <c r="C60" s="69" t="s">
        <v>709</v>
      </c>
      <c r="D60" s="76" t="s">
        <v>204</v>
      </c>
      <c r="E60" s="67">
        <f t="shared" si="57"/>
        <v>23140</v>
      </c>
      <c r="F60" s="114">
        <v>23140</v>
      </c>
      <c r="G60" s="114"/>
      <c r="H60" s="114"/>
      <c r="I60" s="114"/>
      <c r="J60" s="67"/>
      <c r="K60" s="114"/>
      <c r="L60" s="114"/>
      <c r="M60" s="114"/>
      <c r="N60" s="114"/>
      <c r="O60" s="114"/>
      <c r="P60" s="67">
        <f t="shared" si="48"/>
        <v>23140</v>
      </c>
      <c r="Q60" s="169">
        <f aca="true" t="shared" si="169" ref="Q60:Q72">R60+U60</f>
        <v>0</v>
      </c>
      <c r="R60" s="170"/>
      <c r="S60" s="170"/>
      <c r="T60" s="170"/>
      <c r="U60" s="170"/>
      <c r="V60" s="169">
        <f>V61</f>
        <v>0</v>
      </c>
      <c r="W60" s="170"/>
      <c r="X60" s="170"/>
      <c r="Y60" s="170"/>
      <c r="Z60" s="170"/>
      <c r="AA60" s="170"/>
      <c r="AB60" s="169">
        <f t="shared" si="3"/>
        <v>0</v>
      </c>
      <c r="AC60" s="275">
        <f aca="true" t="shared" si="170" ref="AC60:AC72">AD60+AG60</f>
        <v>23140</v>
      </c>
      <c r="AD60" s="114">
        <f>R60+F60</f>
        <v>23140</v>
      </c>
      <c r="AE60" s="114">
        <f>S60+G60</f>
        <v>0</v>
      </c>
      <c r="AF60" s="114">
        <f>T60+H60</f>
        <v>0</v>
      </c>
      <c r="AG60" s="114">
        <f>U60+I60</f>
        <v>0</v>
      </c>
      <c r="AH60" s="275">
        <f>AI60+AL60</f>
        <v>0</v>
      </c>
      <c r="AI60" s="114">
        <f>W60+K60</f>
        <v>0</v>
      </c>
      <c r="AJ60" s="114">
        <f>X60+L60</f>
        <v>0</v>
      </c>
      <c r="AK60" s="114">
        <f>Y60+M60</f>
        <v>0</v>
      </c>
      <c r="AL60" s="114">
        <f>Z60+N60</f>
        <v>0</v>
      </c>
      <c r="AM60" s="114">
        <f>AA60+O60</f>
        <v>0</v>
      </c>
      <c r="AN60" s="114">
        <f t="shared" si="50"/>
        <v>23140</v>
      </c>
      <c r="AO60" s="169">
        <f aca="true" t="shared" si="171" ref="AO60:AO72">AP60+AS60</f>
        <v>0</v>
      </c>
      <c r="AP60" s="170"/>
      <c r="AQ60" s="170"/>
      <c r="AR60" s="170"/>
      <c r="AS60" s="170"/>
      <c r="AT60" s="169">
        <f>AT61</f>
        <v>0</v>
      </c>
      <c r="AU60" s="170"/>
      <c r="AV60" s="286"/>
      <c r="AW60" s="170"/>
      <c r="AX60" s="170"/>
      <c r="AY60" s="170"/>
      <c r="AZ60" s="170"/>
      <c r="BA60" s="170"/>
      <c r="BB60" s="169">
        <f t="shared" si="6"/>
        <v>0</v>
      </c>
      <c r="BC60" s="275">
        <f aca="true" t="shared" si="172" ref="BC60:BC72">BD60+BG60</f>
        <v>23140</v>
      </c>
      <c r="BD60" s="114">
        <f>AP60+AD60</f>
        <v>23140</v>
      </c>
      <c r="BE60" s="114">
        <f>AQ60+AE60</f>
        <v>0</v>
      </c>
      <c r="BF60" s="114">
        <f>AR60+AF60</f>
        <v>0</v>
      </c>
      <c r="BG60" s="114">
        <f>AS60+AG60</f>
        <v>0</v>
      </c>
      <c r="BH60" s="275">
        <f>BI60+BL60</f>
        <v>0</v>
      </c>
      <c r="BI60" s="114">
        <f>AU60+AI60</f>
        <v>0</v>
      </c>
      <c r="BJ60" s="114">
        <f>AW60+AJ60</f>
        <v>0</v>
      </c>
      <c r="BK60" s="114">
        <f>AX60+AK60</f>
        <v>0</v>
      </c>
      <c r="BL60" s="114">
        <f>AZ60+AL60</f>
        <v>0</v>
      </c>
      <c r="BM60" s="114">
        <f>BA60+AM60</f>
        <v>0</v>
      </c>
      <c r="BN60" s="114">
        <f t="shared" si="103"/>
        <v>23140</v>
      </c>
      <c r="BO60" s="169">
        <f aca="true" t="shared" si="173" ref="BO60:BO67">BP60+BS60</f>
        <v>0</v>
      </c>
      <c r="BP60" s="170"/>
      <c r="BQ60" s="170"/>
      <c r="BR60" s="170"/>
      <c r="BS60" s="170"/>
      <c r="BT60" s="169">
        <f>BT61</f>
        <v>0</v>
      </c>
      <c r="BU60" s="170"/>
      <c r="BV60" s="286"/>
      <c r="BW60" s="170"/>
      <c r="BX60" s="170"/>
      <c r="BY60" s="170"/>
      <c r="BZ60" s="170"/>
      <c r="CA60" s="170"/>
      <c r="CB60" s="169">
        <f t="shared" si="131"/>
        <v>0</v>
      </c>
      <c r="CC60" s="275">
        <f aca="true" t="shared" si="174" ref="CC60:CC69">CD60+CG60</f>
        <v>23140</v>
      </c>
      <c r="CD60" s="114">
        <f>BP60+BD60</f>
        <v>23140</v>
      </c>
      <c r="CE60" s="114">
        <f>BQ60+BE60</f>
        <v>0</v>
      </c>
      <c r="CF60" s="114">
        <f>BR60+BF60</f>
        <v>0</v>
      </c>
      <c r="CG60" s="114">
        <f>BS60+BG60</f>
        <v>0</v>
      </c>
      <c r="CH60" s="275">
        <f>CI60+CL60</f>
        <v>0</v>
      </c>
      <c r="CI60" s="114">
        <f>BU60+BI60</f>
        <v>0</v>
      </c>
      <c r="CJ60" s="114">
        <f>BW60+BJ60</f>
        <v>0</v>
      </c>
      <c r="CK60" s="114">
        <f>BX60+BK60</f>
        <v>0</v>
      </c>
      <c r="CL60" s="114">
        <f>BZ60+BL60</f>
        <v>0</v>
      </c>
      <c r="CM60" s="114">
        <f>CA60+BM60</f>
        <v>0</v>
      </c>
      <c r="CN60" s="114">
        <f t="shared" si="104"/>
        <v>23140</v>
      </c>
      <c r="CO60" s="169">
        <f aca="true" t="shared" si="175" ref="CO60:CO67">CQ60+CT60</f>
        <v>0</v>
      </c>
      <c r="CP60" s="178"/>
      <c r="CQ60" s="170"/>
      <c r="CR60" s="170"/>
      <c r="CS60" s="170"/>
      <c r="CT60" s="170"/>
      <c r="CU60" s="169">
        <f>CU61</f>
        <v>0</v>
      </c>
      <c r="CV60" s="170"/>
      <c r="CW60" s="286"/>
      <c r="CX60" s="170"/>
      <c r="CY60" s="170"/>
      <c r="CZ60" s="170"/>
      <c r="DA60" s="170"/>
      <c r="DB60" s="170"/>
      <c r="DC60" s="169">
        <f t="shared" si="133"/>
        <v>0</v>
      </c>
      <c r="DD60" s="275">
        <f aca="true" t="shared" si="176" ref="DD60:DD69">DE60+DH60</f>
        <v>23140</v>
      </c>
      <c r="DE60" s="114">
        <f>CQ60+CD60</f>
        <v>23140</v>
      </c>
      <c r="DF60" s="114">
        <f>CR60+CE60</f>
        <v>0</v>
      </c>
      <c r="DG60" s="114">
        <f>CS60+CF60</f>
        <v>0</v>
      </c>
      <c r="DH60" s="114">
        <f>CT60+CG60</f>
        <v>0</v>
      </c>
      <c r="DI60" s="275">
        <f>DJ60+DM60</f>
        <v>0</v>
      </c>
      <c r="DJ60" s="114">
        <f>CV60+CI60</f>
        <v>0</v>
      </c>
      <c r="DK60" s="114">
        <f>CX60+CJ60</f>
        <v>0</v>
      </c>
      <c r="DL60" s="114">
        <f>CY60+CK60</f>
        <v>0</v>
      </c>
      <c r="DM60" s="114">
        <f>DA60+CL60</f>
        <v>0</v>
      </c>
      <c r="DN60" s="114">
        <f>DB60+CM60</f>
        <v>0</v>
      </c>
      <c r="DO60" s="114">
        <f t="shared" si="105"/>
        <v>23140</v>
      </c>
      <c r="DP60" s="169">
        <f aca="true" t="shared" si="177" ref="DP60:DP67">DR60+DU60</f>
        <v>0</v>
      </c>
      <c r="DQ60" s="178"/>
      <c r="DR60" s="170"/>
      <c r="DS60" s="170"/>
      <c r="DT60" s="170"/>
      <c r="DU60" s="170"/>
      <c r="DV60" s="169">
        <f>DV61</f>
        <v>0</v>
      </c>
      <c r="DW60" s="170"/>
      <c r="DX60" s="286"/>
      <c r="DY60" s="170"/>
      <c r="DZ60" s="170"/>
      <c r="EA60" s="170"/>
      <c r="EB60" s="170"/>
      <c r="EC60" s="170"/>
      <c r="ED60" s="169">
        <f t="shared" si="135"/>
        <v>0</v>
      </c>
      <c r="EE60" s="275">
        <f aca="true" t="shared" si="178" ref="EE60:EE69">EF60+EI60</f>
        <v>23140</v>
      </c>
      <c r="EF60" s="114">
        <f>DR60+DE60</f>
        <v>23140</v>
      </c>
      <c r="EG60" s="114">
        <f>DS60+DF60</f>
        <v>0</v>
      </c>
      <c r="EH60" s="114">
        <f>DT60+DG60</f>
        <v>0</v>
      </c>
      <c r="EI60" s="114">
        <f>DU60+DH60</f>
        <v>0</v>
      </c>
      <c r="EJ60" s="275">
        <f>EK60+EN60</f>
        <v>0</v>
      </c>
      <c r="EK60" s="114">
        <f>DW60+DJ60</f>
        <v>0</v>
      </c>
      <c r="EL60" s="114">
        <f>DY60+DK60</f>
        <v>0</v>
      </c>
      <c r="EM60" s="114">
        <f>DZ60+DL60</f>
        <v>0</v>
      </c>
      <c r="EN60" s="114">
        <f>EB60+DM60</f>
        <v>0</v>
      </c>
      <c r="EO60" s="114">
        <f>EC60+DN60</f>
        <v>0</v>
      </c>
      <c r="EP60" s="114">
        <f t="shared" si="106"/>
        <v>23140</v>
      </c>
    </row>
    <row r="61" spans="1:146" s="165" customFormat="1" ht="12.75">
      <c r="A61" s="64" t="s">
        <v>286</v>
      </c>
      <c r="B61" s="64" t="s">
        <v>287</v>
      </c>
      <c r="C61" s="119"/>
      <c r="D61" s="77" t="s">
        <v>288</v>
      </c>
      <c r="E61" s="67">
        <f t="shared" si="57"/>
        <v>417725</v>
      </c>
      <c r="F61" s="67">
        <f>F62+F64</f>
        <v>417725</v>
      </c>
      <c r="G61" s="67">
        <f>G62+G64</f>
        <v>306209</v>
      </c>
      <c r="H61" s="67">
        <f>H62+H64</f>
        <v>33214</v>
      </c>
      <c r="I61" s="67">
        <f>I62+I64</f>
        <v>0</v>
      </c>
      <c r="J61" s="67">
        <f t="shared" si="58"/>
        <v>0</v>
      </c>
      <c r="K61" s="67">
        <f>K62+K64</f>
        <v>0</v>
      </c>
      <c r="L61" s="67">
        <f>L62+L64</f>
        <v>0</v>
      </c>
      <c r="M61" s="67">
        <f>M62+M64</f>
        <v>0</v>
      </c>
      <c r="N61" s="67">
        <f>N62+N64</f>
        <v>0</v>
      </c>
      <c r="O61" s="67">
        <f>O62+O64</f>
        <v>0</v>
      </c>
      <c r="P61" s="67">
        <f t="shared" si="48"/>
        <v>417725</v>
      </c>
      <c r="Q61" s="169">
        <f t="shared" si="169"/>
        <v>0</v>
      </c>
      <c r="R61" s="169">
        <f>R62</f>
        <v>0</v>
      </c>
      <c r="S61" s="169">
        <f aca="true" t="shared" si="179" ref="S61:AA61">S62</f>
        <v>0</v>
      </c>
      <c r="T61" s="169">
        <f t="shared" si="179"/>
        <v>0</v>
      </c>
      <c r="U61" s="169">
        <f t="shared" si="179"/>
        <v>0</v>
      </c>
      <c r="V61" s="169">
        <f>V62</f>
        <v>0</v>
      </c>
      <c r="W61" s="169">
        <f t="shared" si="179"/>
        <v>0</v>
      </c>
      <c r="X61" s="169">
        <f t="shared" si="179"/>
        <v>0</v>
      </c>
      <c r="Y61" s="169">
        <f t="shared" si="179"/>
        <v>0</v>
      </c>
      <c r="Z61" s="169">
        <f t="shared" si="179"/>
        <v>0</v>
      </c>
      <c r="AA61" s="169">
        <f t="shared" si="179"/>
        <v>0</v>
      </c>
      <c r="AB61" s="169">
        <f t="shared" si="3"/>
        <v>0</v>
      </c>
      <c r="AC61" s="275">
        <f t="shared" si="170"/>
        <v>72267</v>
      </c>
      <c r="AD61" s="67">
        <f>AD62</f>
        <v>72267</v>
      </c>
      <c r="AE61" s="67">
        <f>AE62</f>
        <v>0</v>
      </c>
      <c r="AF61" s="67">
        <f>AF62</f>
        <v>0</v>
      </c>
      <c r="AG61" s="67">
        <f>AG62</f>
        <v>0</v>
      </c>
      <c r="AH61" s="275">
        <f aca="true" t="shared" si="180" ref="AH61:AH68">AI61+AL61</f>
        <v>0</v>
      </c>
      <c r="AI61" s="67">
        <f>AI62</f>
        <v>0</v>
      </c>
      <c r="AJ61" s="67">
        <f>AJ62</f>
        <v>0</v>
      </c>
      <c r="AK61" s="67">
        <f>AK62</f>
        <v>0</v>
      </c>
      <c r="AL61" s="67">
        <f>AL62</f>
        <v>0</v>
      </c>
      <c r="AM61" s="67">
        <f>AM62</f>
        <v>0</v>
      </c>
      <c r="AN61" s="67">
        <f t="shared" si="50"/>
        <v>72267</v>
      </c>
      <c r="AO61" s="169">
        <f t="shared" si="171"/>
        <v>0</v>
      </c>
      <c r="AP61" s="169">
        <f>AP62</f>
        <v>0</v>
      </c>
      <c r="AQ61" s="169">
        <f aca="true" t="shared" si="181" ref="AQ61:BA61">AQ62</f>
        <v>0</v>
      </c>
      <c r="AR61" s="169">
        <f t="shared" si="181"/>
        <v>0</v>
      </c>
      <c r="AS61" s="169">
        <f t="shared" si="181"/>
        <v>0</v>
      </c>
      <c r="AT61" s="169">
        <f>AT62</f>
        <v>0</v>
      </c>
      <c r="AU61" s="169">
        <f t="shared" si="181"/>
        <v>0</v>
      </c>
      <c r="AV61" s="178"/>
      <c r="AW61" s="169">
        <f t="shared" si="181"/>
        <v>0</v>
      </c>
      <c r="AX61" s="169">
        <f t="shared" si="181"/>
        <v>0</v>
      </c>
      <c r="AY61" s="169"/>
      <c r="AZ61" s="169">
        <f t="shared" si="181"/>
        <v>0</v>
      </c>
      <c r="BA61" s="169">
        <f t="shared" si="181"/>
        <v>0</v>
      </c>
      <c r="BB61" s="169">
        <f t="shared" si="6"/>
        <v>0</v>
      </c>
      <c r="BC61" s="275">
        <f t="shared" si="172"/>
        <v>72267</v>
      </c>
      <c r="BD61" s="67">
        <f>BD62</f>
        <v>72267</v>
      </c>
      <c r="BE61" s="67">
        <f>BE62</f>
        <v>0</v>
      </c>
      <c r="BF61" s="67">
        <f>BF62</f>
        <v>0</v>
      </c>
      <c r="BG61" s="67">
        <f>BG62</f>
        <v>0</v>
      </c>
      <c r="BH61" s="275">
        <f aca="true" t="shared" si="182" ref="BH61:BH68">BI61+BL61</f>
        <v>0</v>
      </c>
      <c r="BI61" s="67">
        <f>BI62</f>
        <v>0</v>
      </c>
      <c r="BJ61" s="67">
        <f>BJ62</f>
        <v>0</v>
      </c>
      <c r="BK61" s="67">
        <f>BK62</f>
        <v>0</v>
      </c>
      <c r="BL61" s="67">
        <f>BL62</f>
        <v>0</v>
      </c>
      <c r="BM61" s="67">
        <f>BM62</f>
        <v>0</v>
      </c>
      <c r="BN61" s="67">
        <f t="shared" si="103"/>
        <v>72267</v>
      </c>
      <c r="BO61" s="169">
        <f t="shared" si="173"/>
        <v>0</v>
      </c>
      <c r="BP61" s="169">
        <f>BP62</f>
        <v>0</v>
      </c>
      <c r="BQ61" s="169">
        <f aca="true" t="shared" si="183" ref="BQ61:CA61">BQ62</f>
        <v>0</v>
      </c>
      <c r="BR61" s="169">
        <f t="shared" si="183"/>
        <v>0</v>
      </c>
      <c r="BS61" s="169">
        <f t="shared" si="183"/>
        <v>0</v>
      </c>
      <c r="BT61" s="169">
        <f>BT62</f>
        <v>0</v>
      </c>
      <c r="BU61" s="169">
        <f t="shared" si="183"/>
        <v>0</v>
      </c>
      <c r="BV61" s="178"/>
      <c r="BW61" s="169">
        <f t="shared" si="183"/>
        <v>0</v>
      </c>
      <c r="BX61" s="169">
        <f t="shared" si="183"/>
        <v>0</v>
      </c>
      <c r="BY61" s="169"/>
      <c r="BZ61" s="169">
        <f t="shared" si="183"/>
        <v>0</v>
      </c>
      <c r="CA61" s="169">
        <f t="shared" si="183"/>
        <v>0</v>
      </c>
      <c r="CB61" s="169">
        <f t="shared" si="131"/>
        <v>0</v>
      </c>
      <c r="CC61" s="275">
        <f t="shared" si="174"/>
        <v>72267</v>
      </c>
      <c r="CD61" s="67">
        <f>CD62</f>
        <v>72267</v>
      </c>
      <c r="CE61" s="67">
        <f>CE62</f>
        <v>0</v>
      </c>
      <c r="CF61" s="67">
        <f>CF62</f>
        <v>0</v>
      </c>
      <c r="CG61" s="67">
        <f>CG62</f>
        <v>0</v>
      </c>
      <c r="CH61" s="275">
        <f aca="true" t="shared" si="184" ref="CH61:CH68">CI61+CL61</f>
        <v>0</v>
      </c>
      <c r="CI61" s="67">
        <f>CI62</f>
        <v>0</v>
      </c>
      <c r="CJ61" s="67">
        <f>CJ62</f>
        <v>0</v>
      </c>
      <c r="CK61" s="67">
        <f>CK62</f>
        <v>0</v>
      </c>
      <c r="CL61" s="67">
        <f>CL62</f>
        <v>0</v>
      </c>
      <c r="CM61" s="67">
        <f>CM62</f>
        <v>0</v>
      </c>
      <c r="CN61" s="67">
        <f t="shared" si="104"/>
        <v>72267</v>
      </c>
      <c r="CO61" s="169">
        <f t="shared" si="175"/>
        <v>0</v>
      </c>
      <c r="CP61" s="178"/>
      <c r="CQ61" s="169">
        <f>CQ62</f>
        <v>0</v>
      </c>
      <c r="CR61" s="169">
        <f aca="true" t="shared" si="185" ref="CR61:DB61">CR62</f>
        <v>0</v>
      </c>
      <c r="CS61" s="169">
        <f t="shared" si="185"/>
        <v>0</v>
      </c>
      <c r="CT61" s="169">
        <f t="shared" si="185"/>
        <v>0</v>
      </c>
      <c r="CU61" s="169">
        <f>CU62</f>
        <v>0</v>
      </c>
      <c r="CV61" s="169">
        <f t="shared" si="185"/>
        <v>0</v>
      </c>
      <c r="CW61" s="178"/>
      <c r="CX61" s="169">
        <f t="shared" si="185"/>
        <v>0</v>
      </c>
      <c r="CY61" s="169">
        <f t="shared" si="185"/>
        <v>0</v>
      </c>
      <c r="CZ61" s="169"/>
      <c r="DA61" s="169">
        <f t="shared" si="185"/>
        <v>0</v>
      </c>
      <c r="DB61" s="169">
        <f t="shared" si="185"/>
        <v>0</v>
      </c>
      <c r="DC61" s="169">
        <f t="shared" si="133"/>
        <v>0</v>
      </c>
      <c r="DD61" s="275">
        <f t="shared" si="176"/>
        <v>72267</v>
      </c>
      <c r="DE61" s="67">
        <f>DE62</f>
        <v>72267</v>
      </c>
      <c r="DF61" s="67">
        <f>DF62</f>
        <v>0</v>
      </c>
      <c r="DG61" s="67">
        <f>DG62</f>
        <v>0</v>
      </c>
      <c r="DH61" s="67">
        <f>DH62</f>
        <v>0</v>
      </c>
      <c r="DI61" s="275">
        <f aca="true" t="shared" si="186" ref="DI61:DI68">DJ61+DM61</f>
        <v>0</v>
      </c>
      <c r="DJ61" s="67">
        <f>DJ62</f>
        <v>0</v>
      </c>
      <c r="DK61" s="67">
        <f>DK62</f>
        <v>0</v>
      </c>
      <c r="DL61" s="67">
        <f>DL62</f>
        <v>0</v>
      </c>
      <c r="DM61" s="67">
        <f>DM62</f>
        <v>0</v>
      </c>
      <c r="DN61" s="67">
        <f>DN62</f>
        <v>0</v>
      </c>
      <c r="DO61" s="67">
        <f t="shared" si="105"/>
        <v>72267</v>
      </c>
      <c r="DP61" s="169">
        <f t="shared" si="177"/>
        <v>0</v>
      </c>
      <c r="DQ61" s="178"/>
      <c r="DR61" s="169">
        <f>DR62</f>
        <v>0</v>
      </c>
      <c r="DS61" s="169">
        <f aca="true" t="shared" si="187" ref="DS61:EC61">DS62</f>
        <v>0</v>
      </c>
      <c r="DT61" s="169">
        <f t="shared" si="187"/>
        <v>0</v>
      </c>
      <c r="DU61" s="169">
        <f t="shared" si="187"/>
        <v>0</v>
      </c>
      <c r="DV61" s="169">
        <f>DV62</f>
        <v>0</v>
      </c>
      <c r="DW61" s="169">
        <f t="shared" si="187"/>
        <v>0</v>
      </c>
      <c r="DX61" s="178"/>
      <c r="DY61" s="169">
        <f t="shared" si="187"/>
        <v>0</v>
      </c>
      <c r="DZ61" s="169">
        <f t="shared" si="187"/>
        <v>0</v>
      </c>
      <c r="EA61" s="169"/>
      <c r="EB61" s="169">
        <f t="shared" si="187"/>
        <v>0</v>
      </c>
      <c r="EC61" s="169">
        <f t="shared" si="187"/>
        <v>0</v>
      </c>
      <c r="ED61" s="169">
        <f t="shared" si="135"/>
        <v>0</v>
      </c>
      <c r="EE61" s="275">
        <f t="shared" si="178"/>
        <v>72267</v>
      </c>
      <c r="EF61" s="67">
        <f>EF62</f>
        <v>72267</v>
      </c>
      <c r="EG61" s="67">
        <f>EG62</f>
        <v>0</v>
      </c>
      <c r="EH61" s="67">
        <f>EH62</f>
        <v>0</v>
      </c>
      <c r="EI61" s="67">
        <f>EI62</f>
        <v>0</v>
      </c>
      <c r="EJ61" s="275">
        <f aca="true" t="shared" si="188" ref="EJ61:EJ68">EK61+EN61</f>
        <v>0</v>
      </c>
      <c r="EK61" s="67">
        <f>EK62</f>
        <v>0</v>
      </c>
      <c r="EL61" s="67">
        <f>EL62</f>
        <v>0</v>
      </c>
      <c r="EM61" s="67">
        <f>EM62</f>
        <v>0</v>
      </c>
      <c r="EN61" s="67">
        <f>EN62</f>
        <v>0</v>
      </c>
      <c r="EO61" s="67">
        <f>EO62</f>
        <v>0</v>
      </c>
      <c r="EP61" s="67">
        <f t="shared" si="106"/>
        <v>72267</v>
      </c>
    </row>
    <row r="62" spans="1:146" ht="45" customHeight="1">
      <c r="A62" s="68" t="s">
        <v>138</v>
      </c>
      <c r="B62" s="68">
        <v>5053</v>
      </c>
      <c r="C62" s="69" t="s">
        <v>710</v>
      </c>
      <c r="D62" s="76" t="s">
        <v>137</v>
      </c>
      <c r="E62" s="114">
        <f t="shared" si="57"/>
        <v>72267</v>
      </c>
      <c r="F62" s="114">
        <v>72267</v>
      </c>
      <c r="G62" s="114"/>
      <c r="H62" s="114"/>
      <c r="I62" s="114"/>
      <c r="J62" s="67">
        <f t="shared" si="58"/>
        <v>0</v>
      </c>
      <c r="K62" s="114"/>
      <c r="L62" s="114"/>
      <c r="M62" s="114"/>
      <c r="N62" s="114"/>
      <c r="O62" s="114"/>
      <c r="P62" s="67">
        <f t="shared" si="48"/>
        <v>72267</v>
      </c>
      <c r="Q62" s="169">
        <f t="shared" si="169"/>
        <v>0</v>
      </c>
      <c r="R62" s="170"/>
      <c r="S62" s="170"/>
      <c r="T62" s="170"/>
      <c r="U62" s="170"/>
      <c r="V62" s="169"/>
      <c r="W62" s="170"/>
      <c r="X62" s="170"/>
      <c r="Y62" s="170"/>
      <c r="Z62" s="170"/>
      <c r="AA62" s="170"/>
      <c r="AB62" s="169">
        <f t="shared" si="3"/>
        <v>0</v>
      </c>
      <c r="AC62" s="275">
        <f t="shared" si="170"/>
        <v>72267</v>
      </c>
      <c r="AD62" s="114">
        <f>R62+F62</f>
        <v>72267</v>
      </c>
      <c r="AE62" s="114">
        <f>S62+G62</f>
        <v>0</v>
      </c>
      <c r="AF62" s="114">
        <f>T62+H62</f>
        <v>0</v>
      </c>
      <c r="AG62" s="114">
        <f>U62+I62</f>
        <v>0</v>
      </c>
      <c r="AH62" s="275">
        <f t="shared" si="180"/>
        <v>0</v>
      </c>
      <c r="AI62" s="114">
        <f>W62+K62</f>
        <v>0</v>
      </c>
      <c r="AJ62" s="114">
        <f>X62+L62</f>
        <v>0</v>
      </c>
      <c r="AK62" s="114">
        <f>Y62+M62</f>
        <v>0</v>
      </c>
      <c r="AL62" s="114">
        <f>Z62+N62</f>
        <v>0</v>
      </c>
      <c r="AM62" s="114">
        <f>AA62+O62</f>
        <v>0</v>
      </c>
      <c r="AN62" s="67">
        <f t="shared" si="50"/>
        <v>72267</v>
      </c>
      <c r="AO62" s="169">
        <f t="shared" si="171"/>
        <v>0</v>
      </c>
      <c r="AP62" s="170"/>
      <c r="AQ62" s="170"/>
      <c r="AR62" s="170"/>
      <c r="AS62" s="170"/>
      <c r="AT62" s="169"/>
      <c r="AU62" s="170"/>
      <c r="AV62" s="286"/>
      <c r="AW62" s="170"/>
      <c r="AX62" s="170"/>
      <c r="AY62" s="170"/>
      <c r="AZ62" s="170"/>
      <c r="BA62" s="170"/>
      <c r="BB62" s="169">
        <f t="shared" si="6"/>
        <v>0</v>
      </c>
      <c r="BC62" s="275">
        <f t="shared" si="172"/>
        <v>72267</v>
      </c>
      <c r="BD62" s="114">
        <f>AP62+AD62</f>
        <v>72267</v>
      </c>
      <c r="BE62" s="114">
        <f>AQ62+AE62</f>
        <v>0</v>
      </c>
      <c r="BF62" s="114">
        <f>AR62+AF62</f>
        <v>0</v>
      </c>
      <c r="BG62" s="114">
        <f>AS62+AG62</f>
        <v>0</v>
      </c>
      <c r="BH62" s="275">
        <f t="shared" si="182"/>
        <v>0</v>
      </c>
      <c r="BI62" s="114">
        <f>AU62+AI62</f>
        <v>0</v>
      </c>
      <c r="BJ62" s="114">
        <f>AW62+AJ62</f>
        <v>0</v>
      </c>
      <c r="BK62" s="114">
        <f>AX62+AK62</f>
        <v>0</v>
      </c>
      <c r="BL62" s="114">
        <f>AZ62+AL62</f>
        <v>0</v>
      </c>
      <c r="BM62" s="114">
        <f>BA62+AM62</f>
        <v>0</v>
      </c>
      <c r="BN62" s="67">
        <f t="shared" si="103"/>
        <v>72267</v>
      </c>
      <c r="BO62" s="169">
        <f t="shared" si="173"/>
        <v>0</v>
      </c>
      <c r="BP62" s="170"/>
      <c r="BQ62" s="170"/>
      <c r="BR62" s="170"/>
      <c r="BS62" s="170"/>
      <c r="BT62" s="169"/>
      <c r="BU62" s="170"/>
      <c r="BV62" s="286"/>
      <c r="BW62" s="170"/>
      <c r="BX62" s="170"/>
      <c r="BY62" s="170"/>
      <c r="BZ62" s="170"/>
      <c r="CA62" s="170"/>
      <c r="CB62" s="169">
        <f t="shared" si="131"/>
        <v>0</v>
      </c>
      <c r="CC62" s="275">
        <f t="shared" si="174"/>
        <v>72267</v>
      </c>
      <c r="CD62" s="114">
        <f>BP62+BD62</f>
        <v>72267</v>
      </c>
      <c r="CE62" s="114">
        <f>BQ62+BE62</f>
        <v>0</v>
      </c>
      <c r="CF62" s="114">
        <f>BR62+BF62</f>
        <v>0</v>
      </c>
      <c r="CG62" s="114">
        <f>BS62+BG62</f>
        <v>0</v>
      </c>
      <c r="CH62" s="275">
        <f t="shared" si="184"/>
        <v>0</v>
      </c>
      <c r="CI62" s="114">
        <f>BU62+BI62</f>
        <v>0</v>
      </c>
      <c r="CJ62" s="114">
        <f>BW62+BJ62</f>
        <v>0</v>
      </c>
      <c r="CK62" s="114">
        <f>BX62+BK62</f>
        <v>0</v>
      </c>
      <c r="CL62" s="114">
        <f>BZ62+BL62</f>
        <v>0</v>
      </c>
      <c r="CM62" s="114">
        <f>CA62+BM62</f>
        <v>0</v>
      </c>
      <c r="CN62" s="67">
        <f t="shared" si="104"/>
        <v>72267</v>
      </c>
      <c r="CO62" s="169">
        <f t="shared" si="175"/>
        <v>0</v>
      </c>
      <c r="CP62" s="178"/>
      <c r="CQ62" s="170"/>
      <c r="CR62" s="170"/>
      <c r="CS62" s="170"/>
      <c r="CT62" s="170"/>
      <c r="CU62" s="169"/>
      <c r="CV62" s="170"/>
      <c r="CW62" s="286"/>
      <c r="CX62" s="170"/>
      <c r="CY62" s="170"/>
      <c r="CZ62" s="170"/>
      <c r="DA62" s="170"/>
      <c r="DB62" s="170"/>
      <c r="DC62" s="169">
        <f t="shared" si="133"/>
        <v>0</v>
      </c>
      <c r="DD62" s="275">
        <f t="shared" si="176"/>
        <v>72267</v>
      </c>
      <c r="DE62" s="114">
        <f>CQ62+CD62</f>
        <v>72267</v>
      </c>
      <c r="DF62" s="114">
        <f>CR62+CE62</f>
        <v>0</v>
      </c>
      <c r="DG62" s="114">
        <f>CS62+CF62</f>
        <v>0</v>
      </c>
      <c r="DH62" s="114">
        <f>CT62+CG62</f>
        <v>0</v>
      </c>
      <c r="DI62" s="275">
        <f t="shared" si="186"/>
        <v>0</v>
      </c>
      <c r="DJ62" s="114">
        <f>CV62+CI62</f>
        <v>0</v>
      </c>
      <c r="DK62" s="114">
        <f>CX62+CJ62</f>
        <v>0</v>
      </c>
      <c r="DL62" s="114">
        <f>CY62+CK62</f>
        <v>0</v>
      </c>
      <c r="DM62" s="114">
        <f>DA62+CL62</f>
        <v>0</v>
      </c>
      <c r="DN62" s="114">
        <f>DB62+CM62</f>
        <v>0</v>
      </c>
      <c r="DO62" s="67">
        <f t="shared" si="105"/>
        <v>72267</v>
      </c>
      <c r="DP62" s="169">
        <f t="shared" si="177"/>
        <v>0</v>
      </c>
      <c r="DQ62" s="178"/>
      <c r="DR62" s="170"/>
      <c r="DS62" s="170"/>
      <c r="DT62" s="170"/>
      <c r="DU62" s="170"/>
      <c r="DV62" s="169"/>
      <c r="DW62" s="170"/>
      <c r="DX62" s="286"/>
      <c r="DY62" s="170"/>
      <c r="DZ62" s="170"/>
      <c r="EA62" s="170"/>
      <c r="EB62" s="170"/>
      <c r="EC62" s="170"/>
      <c r="ED62" s="169">
        <f t="shared" si="135"/>
        <v>0</v>
      </c>
      <c r="EE62" s="275">
        <f t="shared" si="178"/>
        <v>72267</v>
      </c>
      <c r="EF62" s="114">
        <f>DR62+DE62</f>
        <v>72267</v>
      </c>
      <c r="EG62" s="114">
        <f>DS62+DF62</f>
        <v>0</v>
      </c>
      <c r="EH62" s="114">
        <f>DT62+DG62</f>
        <v>0</v>
      </c>
      <c r="EI62" s="114">
        <f>DU62+DH62</f>
        <v>0</v>
      </c>
      <c r="EJ62" s="275">
        <f t="shared" si="188"/>
        <v>0</v>
      </c>
      <c r="EK62" s="114">
        <f>DW62+DJ62</f>
        <v>0</v>
      </c>
      <c r="EL62" s="114">
        <f>DY62+DK62</f>
        <v>0</v>
      </c>
      <c r="EM62" s="114">
        <f>DZ62+DL62</f>
        <v>0</v>
      </c>
      <c r="EN62" s="114">
        <f>EB62+DM62</f>
        <v>0</v>
      </c>
      <c r="EO62" s="114">
        <f>EC62+DN62</f>
        <v>0</v>
      </c>
      <c r="EP62" s="67">
        <f t="shared" si="106"/>
        <v>72267</v>
      </c>
    </row>
    <row r="63" spans="1:146" s="165" customFormat="1" ht="28.5" customHeight="1">
      <c r="A63" s="64" t="s">
        <v>289</v>
      </c>
      <c r="B63" s="64" t="s">
        <v>290</v>
      </c>
      <c r="C63" s="119"/>
      <c r="D63" s="77" t="s">
        <v>291</v>
      </c>
      <c r="E63" s="67">
        <f>E64</f>
        <v>345458</v>
      </c>
      <c r="F63" s="67">
        <f aca="true" t="shared" si="189" ref="F63:P63">F64</f>
        <v>345458</v>
      </c>
      <c r="G63" s="67">
        <f t="shared" si="189"/>
        <v>306209</v>
      </c>
      <c r="H63" s="67">
        <f t="shared" si="189"/>
        <v>33214</v>
      </c>
      <c r="I63" s="67">
        <f t="shared" si="189"/>
        <v>0</v>
      </c>
      <c r="J63" s="67">
        <f t="shared" si="189"/>
        <v>0</v>
      </c>
      <c r="K63" s="67">
        <f t="shared" si="189"/>
        <v>0</v>
      </c>
      <c r="L63" s="67">
        <f t="shared" si="189"/>
        <v>0</v>
      </c>
      <c r="M63" s="67">
        <f t="shared" si="189"/>
        <v>0</v>
      </c>
      <c r="N63" s="67">
        <f t="shared" si="189"/>
        <v>0</v>
      </c>
      <c r="O63" s="67">
        <f t="shared" si="189"/>
        <v>0</v>
      </c>
      <c r="P63" s="67">
        <f t="shared" si="189"/>
        <v>345458</v>
      </c>
      <c r="Q63" s="169">
        <f t="shared" si="169"/>
        <v>138286</v>
      </c>
      <c r="R63" s="169">
        <f aca="true" t="shared" si="190" ref="R63:AA63">R64</f>
        <v>138286</v>
      </c>
      <c r="S63" s="169">
        <f t="shared" si="190"/>
        <v>122636</v>
      </c>
      <c r="T63" s="169">
        <f t="shared" si="190"/>
        <v>0</v>
      </c>
      <c r="U63" s="169">
        <f t="shared" si="190"/>
        <v>0</v>
      </c>
      <c r="V63" s="169">
        <f t="shared" si="190"/>
        <v>10000</v>
      </c>
      <c r="W63" s="169">
        <f t="shared" si="190"/>
        <v>0</v>
      </c>
      <c r="X63" s="169">
        <f t="shared" si="190"/>
        <v>0</v>
      </c>
      <c r="Y63" s="169">
        <f t="shared" si="190"/>
        <v>0</v>
      </c>
      <c r="Z63" s="169">
        <f t="shared" si="190"/>
        <v>10000</v>
      </c>
      <c r="AA63" s="169">
        <f t="shared" si="190"/>
        <v>10000</v>
      </c>
      <c r="AB63" s="169">
        <f t="shared" si="3"/>
        <v>148286</v>
      </c>
      <c r="AC63" s="275">
        <f t="shared" si="170"/>
        <v>483744</v>
      </c>
      <c r="AD63" s="67">
        <f>AD64</f>
        <v>483744</v>
      </c>
      <c r="AE63" s="67">
        <f>AE64</f>
        <v>428845</v>
      </c>
      <c r="AF63" s="67">
        <f>AF64</f>
        <v>33214</v>
      </c>
      <c r="AG63" s="67">
        <f>AG64</f>
        <v>0</v>
      </c>
      <c r="AH63" s="275">
        <f t="shared" si="180"/>
        <v>10000</v>
      </c>
      <c r="AI63" s="67">
        <f>AI64</f>
        <v>0</v>
      </c>
      <c r="AJ63" s="67">
        <f>AJ64</f>
        <v>0</v>
      </c>
      <c r="AK63" s="67">
        <f>AK64</f>
        <v>0</v>
      </c>
      <c r="AL63" s="67">
        <f>AL64</f>
        <v>10000</v>
      </c>
      <c r="AM63" s="67">
        <f>AM64</f>
        <v>10000</v>
      </c>
      <c r="AN63" s="67">
        <f t="shared" si="50"/>
        <v>493744</v>
      </c>
      <c r="AO63" s="169">
        <f t="shared" si="171"/>
        <v>-296500</v>
      </c>
      <c r="AP63" s="169">
        <f aca="true" t="shared" si="191" ref="AP63:BA63">AP64</f>
        <v>-296500</v>
      </c>
      <c r="AQ63" s="169">
        <f t="shared" si="191"/>
        <v>-277290</v>
      </c>
      <c r="AR63" s="169">
        <f t="shared" si="191"/>
        <v>-7045</v>
      </c>
      <c r="AS63" s="169">
        <f t="shared" si="191"/>
        <v>0</v>
      </c>
      <c r="AT63" s="169">
        <f t="shared" si="191"/>
        <v>-10000</v>
      </c>
      <c r="AU63" s="169">
        <f t="shared" si="191"/>
        <v>0</v>
      </c>
      <c r="AV63" s="178"/>
      <c r="AW63" s="169">
        <f t="shared" si="191"/>
        <v>0</v>
      </c>
      <c r="AX63" s="169">
        <f t="shared" si="191"/>
        <v>0</v>
      </c>
      <c r="AY63" s="169"/>
      <c r="AZ63" s="169">
        <f t="shared" si="191"/>
        <v>-10000</v>
      </c>
      <c r="BA63" s="169">
        <f t="shared" si="191"/>
        <v>-10000</v>
      </c>
      <c r="BB63" s="169">
        <f t="shared" si="6"/>
        <v>-306500</v>
      </c>
      <c r="BC63" s="275">
        <f t="shared" si="172"/>
        <v>187244</v>
      </c>
      <c r="BD63" s="67">
        <f>BD64</f>
        <v>187244</v>
      </c>
      <c r="BE63" s="67">
        <f>BE64</f>
        <v>151555</v>
      </c>
      <c r="BF63" s="67">
        <f>BF64</f>
        <v>26169</v>
      </c>
      <c r="BG63" s="67">
        <f>BG64</f>
        <v>0</v>
      </c>
      <c r="BH63" s="275">
        <f t="shared" si="182"/>
        <v>0</v>
      </c>
      <c r="BI63" s="67">
        <f>BI64</f>
        <v>0</v>
      </c>
      <c r="BJ63" s="67">
        <f>BJ64</f>
        <v>0</v>
      </c>
      <c r="BK63" s="67">
        <f>BK64</f>
        <v>0</v>
      </c>
      <c r="BL63" s="67">
        <f>BL64</f>
        <v>0</v>
      </c>
      <c r="BM63" s="67">
        <f>BM64</f>
        <v>0</v>
      </c>
      <c r="BN63" s="67">
        <f t="shared" si="103"/>
        <v>187244</v>
      </c>
      <c r="BO63" s="169">
        <f t="shared" si="173"/>
        <v>-187244</v>
      </c>
      <c r="BP63" s="169">
        <f aca="true" t="shared" si="192" ref="BP63:CA63">BP64</f>
        <v>-187244</v>
      </c>
      <c r="BQ63" s="169">
        <f t="shared" si="192"/>
        <v>-151555</v>
      </c>
      <c r="BR63" s="169">
        <f t="shared" si="192"/>
        <v>-26169</v>
      </c>
      <c r="BS63" s="169">
        <f t="shared" si="192"/>
        <v>0</v>
      </c>
      <c r="BT63" s="169">
        <f t="shared" si="192"/>
        <v>0</v>
      </c>
      <c r="BU63" s="169">
        <f t="shared" si="192"/>
        <v>0</v>
      </c>
      <c r="BV63" s="178"/>
      <c r="BW63" s="169">
        <f t="shared" si="192"/>
        <v>0</v>
      </c>
      <c r="BX63" s="169">
        <f t="shared" si="192"/>
        <v>0</v>
      </c>
      <c r="BY63" s="169"/>
      <c r="BZ63" s="169">
        <f t="shared" si="192"/>
        <v>0</v>
      </c>
      <c r="CA63" s="169">
        <f t="shared" si="192"/>
        <v>0</v>
      </c>
      <c r="CB63" s="169">
        <f t="shared" si="131"/>
        <v>-187244</v>
      </c>
      <c r="CC63" s="275">
        <f t="shared" si="174"/>
        <v>0</v>
      </c>
      <c r="CD63" s="67">
        <f>CD64</f>
        <v>0</v>
      </c>
      <c r="CE63" s="67">
        <f>CE64</f>
        <v>0</v>
      </c>
      <c r="CF63" s="67">
        <f>CF64</f>
        <v>0</v>
      </c>
      <c r="CG63" s="67">
        <f>CG64</f>
        <v>0</v>
      </c>
      <c r="CH63" s="275">
        <f t="shared" si="184"/>
        <v>0</v>
      </c>
      <c r="CI63" s="67">
        <f>CI64</f>
        <v>0</v>
      </c>
      <c r="CJ63" s="67">
        <f>CJ64</f>
        <v>0</v>
      </c>
      <c r="CK63" s="67">
        <f>CK64</f>
        <v>0</v>
      </c>
      <c r="CL63" s="67">
        <f>CL64</f>
        <v>0</v>
      </c>
      <c r="CM63" s="67">
        <f>CM64</f>
        <v>0</v>
      </c>
      <c r="CN63" s="67">
        <f t="shared" si="104"/>
        <v>0</v>
      </c>
      <c r="CO63" s="169">
        <f t="shared" si="175"/>
        <v>0</v>
      </c>
      <c r="CP63" s="178"/>
      <c r="CQ63" s="169">
        <f aca="true" t="shared" si="193" ref="CQ63:DB63">CQ64</f>
        <v>0</v>
      </c>
      <c r="CR63" s="169">
        <f t="shared" si="193"/>
        <v>0</v>
      </c>
      <c r="CS63" s="169">
        <f t="shared" si="193"/>
        <v>0</v>
      </c>
      <c r="CT63" s="169">
        <f t="shared" si="193"/>
        <v>0</v>
      </c>
      <c r="CU63" s="169">
        <f t="shared" si="193"/>
        <v>0</v>
      </c>
      <c r="CV63" s="169">
        <f t="shared" si="193"/>
        <v>0</v>
      </c>
      <c r="CW63" s="178"/>
      <c r="CX63" s="169">
        <f t="shared" si="193"/>
        <v>0</v>
      </c>
      <c r="CY63" s="169">
        <f t="shared" si="193"/>
        <v>0</v>
      </c>
      <c r="CZ63" s="169"/>
      <c r="DA63" s="169">
        <f t="shared" si="193"/>
        <v>0</v>
      </c>
      <c r="DB63" s="169">
        <f t="shared" si="193"/>
        <v>0</v>
      </c>
      <c r="DC63" s="169">
        <f t="shared" si="133"/>
        <v>0</v>
      </c>
      <c r="DD63" s="275">
        <f t="shared" si="176"/>
        <v>0</v>
      </c>
      <c r="DE63" s="67">
        <f>DE64</f>
        <v>0</v>
      </c>
      <c r="DF63" s="67">
        <f>DF64</f>
        <v>0</v>
      </c>
      <c r="DG63" s="67">
        <f>DG64</f>
        <v>0</v>
      </c>
      <c r="DH63" s="67">
        <f>DH64</f>
        <v>0</v>
      </c>
      <c r="DI63" s="275">
        <f t="shared" si="186"/>
        <v>0</v>
      </c>
      <c r="DJ63" s="67">
        <f>DJ64</f>
        <v>0</v>
      </c>
      <c r="DK63" s="67">
        <f>DK64</f>
        <v>0</v>
      </c>
      <c r="DL63" s="67">
        <f>DL64</f>
        <v>0</v>
      </c>
      <c r="DM63" s="67">
        <f>DM64</f>
        <v>0</v>
      </c>
      <c r="DN63" s="67">
        <f>DN64</f>
        <v>0</v>
      </c>
      <c r="DO63" s="67">
        <f t="shared" si="105"/>
        <v>0</v>
      </c>
      <c r="DP63" s="169">
        <f t="shared" si="177"/>
        <v>0</v>
      </c>
      <c r="DQ63" s="178"/>
      <c r="DR63" s="169">
        <f aca="true" t="shared" si="194" ref="DR63:EC63">DR64</f>
        <v>0</v>
      </c>
      <c r="DS63" s="169">
        <f t="shared" si="194"/>
        <v>0</v>
      </c>
      <c r="DT63" s="169">
        <f t="shared" si="194"/>
        <v>0</v>
      </c>
      <c r="DU63" s="169">
        <f t="shared" si="194"/>
        <v>0</v>
      </c>
      <c r="DV63" s="169">
        <f t="shared" si="194"/>
        <v>0</v>
      </c>
      <c r="DW63" s="169">
        <f t="shared" si="194"/>
        <v>0</v>
      </c>
      <c r="DX63" s="178"/>
      <c r="DY63" s="169">
        <f t="shared" si="194"/>
        <v>0</v>
      </c>
      <c r="DZ63" s="169">
        <f t="shared" si="194"/>
        <v>0</v>
      </c>
      <c r="EA63" s="169"/>
      <c r="EB63" s="169">
        <f t="shared" si="194"/>
        <v>0</v>
      </c>
      <c r="EC63" s="169">
        <f t="shared" si="194"/>
        <v>0</v>
      </c>
      <c r="ED63" s="169">
        <f t="shared" si="135"/>
        <v>0</v>
      </c>
      <c r="EE63" s="275">
        <f t="shared" si="178"/>
        <v>0</v>
      </c>
      <c r="EF63" s="67">
        <f>EF64</f>
        <v>0</v>
      </c>
      <c r="EG63" s="67">
        <f>EG64</f>
        <v>0</v>
      </c>
      <c r="EH63" s="67">
        <f>EH64</f>
        <v>0</v>
      </c>
      <c r="EI63" s="67">
        <f>EI64</f>
        <v>0</v>
      </c>
      <c r="EJ63" s="275">
        <f t="shared" si="188"/>
        <v>0</v>
      </c>
      <c r="EK63" s="67">
        <f>EK64</f>
        <v>0</v>
      </c>
      <c r="EL63" s="67">
        <f>EL64</f>
        <v>0</v>
      </c>
      <c r="EM63" s="67">
        <f>EM64</f>
        <v>0</v>
      </c>
      <c r="EN63" s="67">
        <f>EN64</f>
        <v>0</v>
      </c>
      <c r="EO63" s="67">
        <f>EO64</f>
        <v>0</v>
      </c>
      <c r="EP63" s="67">
        <f t="shared" si="106"/>
        <v>0</v>
      </c>
    </row>
    <row r="64" spans="1:146" ht="54" customHeight="1">
      <c r="A64" s="68" t="s">
        <v>753</v>
      </c>
      <c r="B64" s="68" t="s">
        <v>53</v>
      </c>
      <c r="C64" s="69" t="s">
        <v>710</v>
      </c>
      <c r="D64" s="76" t="s">
        <v>754</v>
      </c>
      <c r="E64" s="114">
        <f t="shared" si="57"/>
        <v>345458</v>
      </c>
      <c r="F64" s="114">
        <v>345458</v>
      </c>
      <c r="G64" s="114">
        <v>306209</v>
      </c>
      <c r="H64" s="114">
        <v>33214</v>
      </c>
      <c r="I64" s="114"/>
      <c r="J64" s="67">
        <f t="shared" si="58"/>
        <v>0</v>
      </c>
      <c r="K64" s="114"/>
      <c r="L64" s="114"/>
      <c r="M64" s="114"/>
      <c r="N64" s="114"/>
      <c r="O64" s="114"/>
      <c r="P64" s="67">
        <f t="shared" si="48"/>
        <v>345458</v>
      </c>
      <c r="Q64" s="169">
        <f t="shared" si="169"/>
        <v>138286</v>
      </c>
      <c r="R64" s="170">
        <v>138286</v>
      </c>
      <c r="S64" s="170">
        <v>122636</v>
      </c>
      <c r="T64" s="170"/>
      <c r="U64" s="170"/>
      <c r="V64" s="169">
        <f aca="true" t="shared" si="195" ref="V64:V72">W64+Z64</f>
        <v>10000</v>
      </c>
      <c r="W64" s="170"/>
      <c r="X64" s="170"/>
      <c r="Y64" s="170"/>
      <c r="Z64" s="170">
        <v>10000</v>
      </c>
      <c r="AA64" s="170">
        <v>10000</v>
      </c>
      <c r="AB64" s="169">
        <f t="shared" si="3"/>
        <v>148286</v>
      </c>
      <c r="AC64" s="275">
        <f t="shared" si="170"/>
        <v>483744</v>
      </c>
      <c r="AD64" s="114">
        <f aca="true" t="shared" si="196" ref="AD64:AG66">R64+F64</f>
        <v>483744</v>
      </c>
      <c r="AE64" s="114">
        <f t="shared" si="196"/>
        <v>428845</v>
      </c>
      <c r="AF64" s="114">
        <f t="shared" si="196"/>
        <v>33214</v>
      </c>
      <c r="AG64" s="114">
        <f t="shared" si="196"/>
        <v>0</v>
      </c>
      <c r="AH64" s="275">
        <f t="shared" si="180"/>
        <v>10000</v>
      </c>
      <c r="AI64" s="114">
        <f aca="true" t="shared" si="197" ref="AI64:AM66">W64+K64</f>
        <v>0</v>
      </c>
      <c r="AJ64" s="114">
        <f t="shared" si="197"/>
        <v>0</v>
      </c>
      <c r="AK64" s="114">
        <f t="shared" si="197"/>
        <v>0</v>
      </c>
      <c r="AL64" s="114">
        <f t="shared" si="197"/>
        <v>10000</v>
      </c>
      <c r="AM64" s="114">
        <f t="shared" si="197"/>
        <v>10000</v>
      </c>
      <c r="AN64" s="114">
        <f t="shared" si="50"/>
        <v>493744</v>
      </c>
      <c r="AO64" s="169">
        <f t="shared" si="171"/>
        <v>-296500</v>
      </c>
      <c r="AP64" s="170">
        <v>-296500</v>
      </c>
      <c r="AQ64" s="170">
        <v>-277290</v>
      </c>
      <c r="AR64" s="170">
        <v>-7045</v>
      </c>
      <c r="AS64" s="170"/>
      <c r="AT64" s="169">
        <f aca="true" t="shared" si="198" ref="AT64:AT72">AU64+AZ64</f>
        <v>-10000</v>
      </c>
      <c r="AU64" s="170"/>
      <c r="AV64" s="286"/>
      <c r="AW64" s="170"/>
      <c r="AX64" s="170"/>
      <c r="AY64" s="170"/>
      <c r="AZ64" s="170">
        <v>-10000</v>
      </c>
      <c r="BA64" s="170">
        <v>-10000</v>
      </c>
      <c r="BB64" s="169">
        <f t="shared" si="6"/>
        <v>-306500</v>
      </c>
      <c r="BC64" s="275">
        <f t="shared" si="172"/>
        <v>187244</v>
      </c>
      <c r="BD64" s="114">
        <f aca="true" t="shared" si="199" ref="BD64:BG66">AP64+AD64</f>
        <v>187244</v>
      </c>
      <c r="BE64" s="114">
        <f t="shared" si="199"/>
        <v>151555</v>
      </c>
      <c r="BF64" s="114">
        <f t="shared" si="199"/>
        <v>26169</v>
      </c>
      <c r="BG64" s="114">
        <f t="shared" si="199"/>
        <v>0</v>
      </c>
      <c r="BH64" s="275">
        <f t="shared" si="182"/>
        <v>0</v>
      </c>
      <c r="BI64" s="114">
        <f>AU64+AI64</f>
        <v>0</v>
      </c>
      <c r="BJ64" s="114">
        <f aca="true" t="shared" si="200" ref="BJ64:BK66">AW64+AJ64</f>
        <v>0</v>
      </c>
      <c r="BK64" s="114">
        <f t="shared" si="200"/>
        <v>0</v>
      </c>
      <c r="BL64" s="114">
        <f aca="true" t="shared" si="201" ref="BL64:BM66">AZ64+AL64</f>
        <v>0</v>
      </c>
      <c r="BM64" s="114">
        <f t="shared" si="201"/>
        <v>0</v>
      </c>
      <c r="BN64" s="114">
        <f t="shared" si="103"/>
        <v>187244</v>
      </c>
      <c r="BO64" s="169">
        <f t="shared" si="173"/>
        <v>-187244</v>
      </c>
      <c r="BP64" s="170">
        <v>-187244</v>
      </c>
      <c r="BQ64" s="170">
        <v>-151555</v>
      </c>
      <c r="BR64" s="170">
        <v>-26169</v>
      </c>
      <c r="BS64" s="170"/>
      <c r="BT64" s="169">
        <f aca="true" t="shared" si="202" ref="BT64:BT72">BU64+BZ64</f>
        <v>0</v>
      </c>
      <c r="BU64" s="170"/>
      <c r="BV64" s="286"/>
      <c r="BW64" s="170"/>
      <c r="BX64" s="170"/>
      <c r="BY64" s="170"/>
      <c r="BZ64" s="170"/>
      <c r="CA64" s="170"/>
      <c r="CB64" s="169">
        <f t="shared" si="131"/>
        <v>-187244</v>
      </c>
      <c r="CC64" s="275">
        <f t="shared" si="174"/>
        <v>0</v>
      </c>
      <c r="CD64" s="114">
        <f aca="true" t="shared" si="203" ref="CD64:CG66">BP64+BD64</f>
        <v>0</v>
      </c>
      <c r="CE64" s="114">
        <f t="shared" si="203"/>
        <v>0</v>
      </c>
      <c r="CF64" s="114">
        <f t="shared" si="203"/>
        <v>0</v>
      </c>
      <c r="CG64" s="114">
        <f t="shared" si="203"/>
        <v>0</v>
      </c>
      <c r="CH64" s="275">
        <f t="shared" si="184"/>
        <v>0</v>
      </c>
      <c r="CI64" s="114">
        <f>BU64+BI64</f>
        <v>0</v>
      </c>
      <c r="CJ64" s="114">
        <f aca="true" t="shared" si="204" ref="CJ64:CK66">BW64+BJ64</f>
        <v>0</v>
      </c>
      <c r="CK64" s="114">
        <f t="shared" si="204"/>
        <v>0</v>
      </c>
      <c r="CL64" s="114">
        <f aca="true" t="shared" si="205" ref="CL64:CM66">BZ64+BL64</f>
        <v>0</v>
      </c>
      <c r="CM64" s="114">
        <f t="shared" si="205"/>
        <v>0</v>
      </c>
      <c r="CN64" s="114">
        <f t="shared" si="104"/>
        <v>0</v>
      </c>
      <c r="CO64" s="169">
        <f t="shared" si="175"/>
        <v>0</v>
      </c>
      <c r="CP64" s="178"/>
      <c r="CQ64" s="170"/>
      <c r="CR64" s="170"/>
      <c r="CS64" s="170"/>
      <c r="CT64" s="170"/>
      <c r="CU64" s="169">
        <f aca="true" t="shared" si="206" ref="CU64:CU72">CV64+DA64</f>
        <v>0</v>
      </c>
      <c r="CV64" s="170"/>
      <c r="CW64" s="286"/>
      <c r="CX64" s="170"/>
      <c r="CY64" s="170"/>
      <c r="CZ64" s="170"/>
      <c r="DA64" s="170"/>
      <c r="DB64" s="170"/>
      <c r="DC64" s="169">
        <f t="shared" si="133"/>
        <v>0</v>
      </c>
      <c r="DD64" s="275">
        <f t="shared" si="176"/>
        <v>0</v>
      </c>
      <c r="DE64" s="114">
        <f aca="true" t="shared" si="207" ref="DE64:DH66">CQ64+CD64</f>
        <v>0</v>
      </c>
      <c r="DF64" s="114">
        <f t="shared" si="207"/>
        <v>0</v>
      </c>
      <c r="DG64" s="114">
        <f t="shared" si="207"/>
        <v>0</v>
      </c>
      <c r="DH64" s="114">
        <f t="shared" si="207"/>
        <v>0</v>
      </c>
      <c r="DI64" s="275">
        <f t="shared" si="186"/>
        <v>0</v>
      </c>
      <c r="DJ64" s="114">
        <f>CV64+CI64</f>
        <v>0</v>
      </c>
      <c r="DK64" s="114">
        <f aca="true" t="shared" si="208" ref="DK64:DL66">CX64+CJ64</f>
        <v>0</v>
      </c>
      <c r="DL64" s="114">
        <f t="shared" si="208"/>
        <v>0</v>
      </c>
      <c r="DM64" s="114">
        <f aca="true" t="shared" si="209" ref="DM64:DN66">DA64+CL64</f>
        <v>0</v>
      </c>
      <c r="DN64" s="114">
        <f t="shared" si="209"/>
        <v>0</v>
      </c>
      <c r="DO64" s="114">
        <f t="shared" si="105"/>
        <v>0</v>
      </c>
      <c r="DP64" s="169">
        <f t="shared" si="177"/>
        <v>0</v>
      </c>
      <c r="DQ64" s="178"/>
      <c r="DR64" s="170"/>
      <c r="DS64" s="170"/>
      <c r="DT64" s="170"/>
      <c r="DU64" s="170"/>
      <c r="DV64" s="169">
        <f aca="true" t="shared" si="210" ref="DV64:DV72">DW64+EB64</f>
        <v>0</v>
      </c>
      <c r="DW64" s="170"/>
      <c r="DX64" s="286"/>
      <c r="DY64" s="170"/>
      <c r="DZ64" s="170"/>
      <c r="EA64" s="170"/>
      <c r="EB64" s="170"/>
      <c r="EC64" s="170"/>
      <c r="ED64" s="169">
        <f t="shared" si="135"/>
        <v>0</v>
      </c>
      <c r="EE64" s="275">
        <f t="shared" si="178"/>
        <v>0</v>
      </c>
      <c r="EF64" s="114">
        <f aca="true" t="shared" si="211" ref="EF64:EI66">DR64+DE64</f>
        <v>0</v>
      </c>
      <c r="EG64" s="114">
        <f t="shared" si="211"/>
        <v>0</v>
      </c>
      <c r="EH64" s="114">
        <f t="shared" si="211"/>
        <v>0</v>
      </c>
      <c r="EI64" s="114">
        <f t="shared" si="211"/>
        <v>0</v>
      </c>
      <c r="EJ64" s="275">
        <f t="shared" si="188"/>
        <v>0</v>
      </c>
      <c r="EK64" s="114">
        <f>DW64+DJ64</f>
        <v>0</v>
      </c>
      <c r="EL64" s="114">
        <f aca="true" t="shared" si="212" ref="EL64:EM66">DY64+DK64</f>
        <v>0</v>
      </c>
      <c r="EM64" s="114">
        <f t="shared" si="212"/>
        <v>0</v>
      </c>
      <c r="EN64" s="114">
        <f aca="true" t="shared" si="213" ref="EN64:EO66">EB64+DM64</f>
        <v>0</v>
      </c>
      <c r="EO64" s="114">
        <f t="shared" si="213"/>
        <v>0</v>
      </c>
      <c r="EP64" s="114">
        <f t="shared" si="106"/>
        <v>0</v>
      </c>
    </row>
    <row r="65" spans="1:146" s="165" customFormat="1" ht="12.75">
      <c r="A65" s="64" t="s">
        <v>755</v>
      </c>
      <c r="B65" s="64" t="s">
        <v>54</v>
      </c>
      <c r="C65" s="64" t="s">
        <v>714</v>
      </c>
      <c r="D65" s="177" t="s">
        <v>715</v>
      </c>
      <c r="E65" s="67">
        <f t="shared" si="57"/>
        <v>80000</v>
      </c>
      <c r="F65" s="67">
        <v>80000</v>
      </c>
      <c r="G65" s="67"/>
      <c r="H65" s="67"/>
      <c r="I65" s="67"/>
      <c r="J65" s="67">
        <f t="shared" si="58"/>
        <v>0</v>
      </c>
      <c r="K65" s="67"/>
      <c r="L65" s="67"/>
      <c r="M65" s="67"/>
      <c r="N65" s="67"/>
      <c r="O65" s="67"/>
      <c r="P65" s="67">
        <f t="shared" si="48"/>
        <v>80000</v>
      </c>
      <c r="Q65" s="169">
        <f t="shared" si="169"/>
        <v>120000</v>
      </c>
      <c r="R65" s="169">
        <v>120000</v>
      </c>
      <c r="S65" s="169"/>
      <c r="T65" s="169"/>
      <c r="U65" s="169"/>
      <c r="V65" s="169">
        <f t="shared" si="195"/>
        <v>0</v>
      </c>
      <c r="W65" s="169"/>
      <c r="X65" s="169"/>
      <c r="Y65" s="169"/>
      <c r="Z65" s="169"/>
      <c r="AA65" s="169"/>
      <c r="AB65" s="169">
        <f t="shared" si="3"/>
        <v>120000</v>
      </c>
      <c r="AC65" s="275">
        <f t="shared" si="170"/>
        <v>200000</v>
      </c>
      <c r="AD65" s="67">
        <f t="shared" si="196"/>
        <v>200000</v>
      </c>
      <c r="AE65" s="67">
        <f t="shared" si="196"/>
        <v>0</v>
      </c>
      <c r="AF65" s="67">
        <f t="shared" si="196"/>
        <v>0</v>
      </c>
      <c r="AG65" s="67">
        <f t="shared" si="196"/>
        <v>0</v>
      </c>
      <c r="AH65" s="275">
        <f t="shared" si="180"/>
        <v>0</v>
      </c>
      <c r="AI65" s="67">
        <f t="shared" si="197"/>
        <v>0</v>
      </c>
      <c r="AJ65" s="67">
        <f t="shared" si="197"/>
        <v>0</v>
      </c>
      <c r="AK65" s="67">
        <f t="shared" si="197"/>
        <v>0</v>
      </c>
      <c r="AL65" s="67">
        <f t="shared" si="197"/>
        <v>0</v>
      </c>
      <c r="AM65" s="67">
        <f t="shared" si="197"/>
        <v>0</v>
      </c>
      <c r="AN65" s="67">
        <f t="shared" si="50"/>
        <v>200000</v>
      </c>
      <c r="AO65" s="169">
        <f t="shared" si="171"/>
        <v>0</v>
      </c>
      <c r="AP65" s="169"/>
      <c r="AQ65" s="169"/>
      <c r="AR65" s="169"/>
      <c r="AS65" s="169"/>
      <c r="AT65" s="169">
        <f t="shared" si="198"/>
        <v>0</v>
      </c>
      <c r="AU65" s="169"/>
      <c r="AV65" s="178"/>
      <c r="AW65" s="169"/>
      <c r="AX65" s="169"/>
      <c r="AY65" s="169"/>
      <c r="AZ65" s="169"/>
      <c r="BA65" s="169"/>
      <c r="BB65" s="169">
        <f t="shared" si="6"/>
        <v>0</v>
      </c>
      <c r="BC65" s="275">
        <f t="shared" si="172"/>
        <v>200000</v>
      </c>
      <c r="BD65" s="67">
        <f t="shared" si="199"/>
        <v>200000</v>
      </c>
      <c r="BE65" s="67">
        <f t="shared" si="199"/>
        <v>0</v>
      </c>
      <c r="BF65" s="67">
        <f t="shared" si="199"/>
        <v>0</v>
      </c>
      <c r="BG65" s="67">
        <f t="shared" si="199"/>
        <v>0</v>
      </c>
      <c r="BH65" s="275">
        <f t="shared" si="182"/>
        <v>0</v>
      </c>
      <c r="BI65" s="67">
        <f>AU65+AI65</f>
        <v>0</v>
      </c>
      <c r="BJ65" s="67">
        <f t="shared" si="200"/>
        <v>0</v>
      </c>
      <c r="BK65" s="67">
        <f t="shared" si="200"/>
        <v>0</v>
      </c>
      <c r="BL65" s="67">
        <f t="shared" si="201"/>
        <v>0</v>
      </c>
      <c r="BM65" s="67">
        <f t="shared" si="201"/>
        <v>0</v>
      </c>
      <c r="BN65" s="67">
        <f t="shared" si="103"/>
        <v>200000</v>
      </c>
      <c r="BO65" s="169">
        <f t="shared" si="173"/>
        <v>0</v>
      </c>
      <c r="BP65" s="169"/>
      <c r="BQ65" s="169"/>
      <c r="BR65" s="169"/>
      <c r="BS65" s="169"/>
      <c r="BT65" s="169">
        <f t="shared" si="202"/>
        <v>0</v>
      </c>
      <c r="BU65" s="169"/>
      <c r="BV65" s="178"/>
      <c r="BW65" s="169"/>
      <c r="BX65" s="169"/>
      <c r="BY65" s="169"/>
      <c r="BZ65" s="169"/>
      <c r="CA65" s="169"/>
      <c r="CB65" s="169">
        <f t="shared" si="131"/>
        <v>0</v>
      </c>
      <c r="CC65" s="275">
        <f t="shared" si="174"/>
        <v>200000</v>
      </c>
      <c r="CD65" s="67">
        <f t="shared" si="203"/>
        <v>200000</v>
      </c>
      <c r="CE65" s="67">
        <f t="shared" si="203"/>
        <v>0</v>
      </c>
      <c r="CF65" s="67">
        <f t="shared" si="203"/>
        <v>0</v>
      </c>
      <c r="CG65" s="67">
        <f t="shared" si="203"/>
        <v>0</v>
      </c>
      <c r="CH65" s="275">
        <f t="shared" si="184"/>
        <v>0</v>
      </c>
      <c r="CI65" s="67">
        <f>BU65+BI65</f>
        <v>0</v>
      </c>
      <c r="CJ65" s="67">
        <f t="shared" si="204"/>
        <v>0</v>
      </c>
      <c r="CK65" s="67">
        <f t="shared" si="204"/>
        <v>0</v>
      </c>
      <c r="CL65" s="67">
        <f t="shared" si="205"/>
        <v>0</v>
      </c>
      <c r="CM65" s="67">
        <f t="shared" si="205"/>
        <v>0</v>
      </c>
      <c r="CN65" s="67">
        <f t="shared" si="104"/>
        <v>200000</v>
      </c>
      <c r="CO65" s="169">
        <f t="shared" si="175"/>
        <v>0</v>
      </c>
      <c r="CP65" s="178"/>
      <c r="CQ65" s="169"/>
      <c r="CR65" s="169"/>
      <c r="CS65" s="169"/>
      <c r="CT65" s="169"/>
      <c r="CU65" s="169">
        <f t="shared" si="206"/>
        <v>0</v>
      </c>
      <c r="CV65" s="169"/>
      <c r="CW65" s="178"/>
      <c r="CX65" s="169"/>
      <c r="CY65" s="169"/>
      <c r="CZ65" s="169"/>
      <c r="DA65" s="169"/>
      <c r="DB65" s="169"/>
      <c r="DC65" s="169">
        <f t="shared" si="133"/>
        <v>0</v>
      </c>
      <c r="DD65" s="275">
        <f t="shared" si="176"/>
        <v>200000</v>
      </c>
      <c r="DE65" s="67">
        <f t="shared" si="207"/>
        <v>200000</v>
      </c>
      <c r="DF65" s="67">
        <f t="shared" si="207"/>
        <v>0</v>
      </c>
      <c r="DG65" s="67">
        <f t="shared" si="207"/>
        <v>0</v>
      </c>
      <c r="DH65" s="67">
        <f t="shared" si="207"/>
        <v>0</v>
      </c>
      <c r="DI65" s="275">
        <f t="shared" si="186"/>
        <v>0</v>
      </c>
      <c r="DJ65" s="67">
        <f>CV65+CI65</f>
        <v>0</v>
      </c>
      <c r="DK65" s="67">
        <f t="shared" si="208"/>
        <v>0</v>
      </c>
      <c r="DL65" s="67">
        <f t="shared" si="208"/>
        <v>0</v>
      </c>
      <c r="DM65" s="67">
        <f t="shared" si="209"/>
        <v>0</v>
      </c>
      <c r="DN65" s="67">
        <f t="shared" si="209"/>
        <v>0</v>
      </c>
      <c r="DO65" s="67">
        <f t="shared" si="105"/>
        <v>200000</v>
      </c>
      <c r="DP65" s="169">
        <f t="shared" si="177"/>
        <v>0</v>
      </c>
      <c r="DQ65" s="178"/>
      <c r="DR65" s="169"/>
      <c r="DS65" s="169"/>
      <c r="DT65" s="169"/>
      <c r="DU65" s="169"/>
      <c r="DV65" s="169">
        <f t="shared" si="210"/>
        <v>0</v>
      </c>
      <c r="DW65" s="169"/>
      <c r="DX65" s="178"/>
      <c r="DY65" s="169"/>
      <c r="DZ65" s="169"/>
      <c r="EA65" s="169"/>
      <c r="EB65" s="169"/>
      <c r="EC65" s="169"/>
      <c r="ED65" s="169">
        <f t="shared" si="135"/>
        <v>0</v>
      </c>
      <c r="EE65" s="275">
        <f t="shared" si="178"/>
        <v>200000</v>
      </c>
      <c r="EF65" s="67">
        <f t="shared" si="211"/>
        <v>200000</v>
      </c>
      <c r="EG65" s="67">
        <f t="shared" si="211"/>
        <v>0</v>
      </c>
      <c r="EH65" s="67">
        <f t="shared" si="211"/>
        <v>0</v>
      </c>
      <c r="EI65" s="67">
        <f t="shared" si="211"/>
        <v>0</v>
      </c>
      <c r="EJ65" s="275">
        <f t="shared" si="188"/>
        <v>0</v>
      </c>
      <c r="EK65" s="67">
        <f>DW65+DJ65</f>
        <v>0</v>
      </c>
      <c r="EL65" s="67">
        <f t="shared" si="212"/>
        <v>0</v>
      </c>
      <c r="EM65" s="67">
        <f t="shared" si="212"/>
        <v>0</v>
      </c>
      <c r="EN65" s="67">
        <f t="shared" si="213"/>
        <v>0</v>
      </c>
      <c r="EO65" s="67">
        <f t="shared" si="213"/>
        <v>0</v>
      </c>
      <c r="EP65" s="67">
        <f t="shared" si="106"/>
        <v>200000</v>
      </c>
    </row>
    <row r="66" spans="1:146" s="165" customFormat="1" ht="42" customHeight="1">
      <c r="A66" s="78" t="s">
        <v>773</v>
      </c>
      <c r="B66" s="78" t="s">
        <v>55</v>
      </c>
      <c r="C66" s="166" t="s">
        <v>716</v>
      </c>
      <c r="D66" s="74" t="s">
        <v>774</v>
      </c>
      <c r="E66" s="67">
        <f t="shared" si="57"/>
        <v>164167</v>
      </c>
      <c r="F66" s="67">
        <v>164167</v>
      </c>
      <c r="G66" s="67"/>
      <c r="H66" s="67"/>
      <c r="I66" s="67"/>
      <c r="J66" s="67">
        <f t="shared" si="58"/>
        <v>0</v>
      </c>
      <c r="K66" s="67"/>
      <c r="L66" s="67"/>
      <c r="M66" s="67"/>
      <c r="N66" s="67"/>
      <c r="O66" s="67"/>
      <c r="P66" s="67">
        <f t="shared" si="48"/>
        <v>164167</v>
      </c>
      <c r="Q66" s="169">
        <f t="shared" si="169"/>
        <v>0</v>
      </c>
      <c r="R66" s="169"/>
      <c r="S66" s="169"/>
      <c r="T66" s="169"/>
      <c r="U66" s="169"/>
      <c r="V66" s="169">
        <f t="shared" si="195"/>
        <v>0</v>
      </c>
      <c r="W66" s="169"/>
      <c r="X66" s="169"/>
      <c r="Y66" s="169"/>
      <c r="Z66" s="169"/>
      <c r="AA66" s="169"/>
      <c r="AB66" s="169">
        <f t="shared" si="3"/>
        <v>0</v>
      </c>
      <c r="AC66" s="275">
        <f t="shared" si="170"/>
        <v>164167</v>
      </c>
      <c r="AD66" s="67">
        <f t="shared" si="196"/>
        <v>164167</v>
      </c>
      <c r="AE66" s="67">
        <f t="shared" si="196"/>
        <v>0</v>
      </c>
      <c r="AF66" s="67">
        <f t="shared" si="196"/>
        <v>0</v>
      </c>
      <c r="AG66" s="67">
        <f t="shared" si="196"/>
        <v>0</v>
      </c>
      <c r="AH66" s="275">
        <f t="shared" si="180"/>
        <v>0</v>
      </c>
      <c r="AI66" s="67">
        <f t="shared" si="197"/>
        <v>0</v>
      </c>
      <c r="AJ66" s="67">
        <f t="shared" si="197"/>
        <v>0</v>
      </c>
      <c r="AK66" s="67">
        <f t="shared" si="197"/>
        <v>0</v>
      </c>
      <c r="AL66" s="67">
        <f t="shared" si="197"/>
        <v>0</v>
      </c>
      <c r="AM66" s="67">
        <f t="shared" si="197"/>
        <v>0</v>
      </c>
      <c r="AN66" s="67">
        <f t="shared" si="50"/>
        <v>164167</v>
      </c>
      <c r="AO66" s="169">
        <f t="shared" si="171"/>
        <v>0</v>
      </c>
      <c r="AP66" s="169"/>
      <c r="AQ66" s="169"/>
      <c r="AR66" s="169"/>
      <c r="AS66" s="169"/>
      <c r="AT66" s="169">
        <f t="shared" si="198"/>
        <v>0</v>
      </c>
      <c r="AU66" s="169"/>
      <c r="AV66" s="178"/>
      <c r="AW66" s="169"/>
      <c r="AX66" s="169"/>
      <c r="AY66" s="169"/>
      <c r="AZ66" s="169"/>
      <c r="BA66" s="169"/>
      <c r="BB66" s="169">
        <f t="shared" si="6"/>
        <v>0</v>
      </c>
      <c r="BC66" s="275">
        <f t="shared" si="172"/>
        <v>164167</v>
      </c>
      <c r="BD66" s="67">
        <f t="shared" si="199"/>
        <v>164167</v>
      </c>
      <c r="BE66" s="67">
        <f t="shared" si="199"/>
        <v>0</v>
      </c>
      <c r="BF66" s="67">
        <f t="shared" si="199"/>
        <v>0</v>
      </c>
      <c r="BG66" s="67">
        <f t="shared" si="199"/>
        <v>0</v>
      </c>
      <c r="BH66" s="275">
        <f t="shared" si="182"/>
        <v>0</v>
      </c>
      <c r="BI66" s="67">
        <f>AU66+AI66</f>
        <v>0</v>
      </c>
      <c r="BJ66" s="67">
        <f t="shared" si="200"/>
        <v>0</v>
      </c>
      <c r="BK66" s="67">
        <f t="shared" si="200"/>
        <v>0</v>
      </c>
      <c r="BL66" s="67">
        <f t="shared" si="201"/>
        <v>0</v>
      </c>
      <c r="BM66" s="67">
        <f t="shared" si="201"/>
        <v>0</v>
      </c>
      <c r="BN66" s="67">
        <f t="shared" si="103"/>
        <v>164167</v>
      </c>
      <c r="BO66" s="169">
        <f t="shared" si="173"/>
        <v>0</v>
      </c>
      <c r="BP66" s="169"/>
      <c r="BQ66" s="169"/>
      <c r="BR66" s="169"/>
      <c r="BS66" s="169"/>
      <c r="BT66" s="169">
        <f t="shared" si="202"/>
        <v>0</v>
      </c>
      <c r="BU66" s="169"/>
      <c r="BV66" s="178"/>
      <c r="BW66" s="169"/>
      <c r="BX66" s="169"/>
      <c r="BY66" s="169"/>
      <c r="BZ66" s="169"/>
      <c r="CA66" s="169"/>
      <c r="CB66" s="169">
        <f t="shared" si="131"/>
        <v>0</v>
      </c>
      <c r="CC66" s="275">
        <f t="shared" si="174"/>
        <v>164167</v>
      </c>
      <c r="CD66" s="67">
        <f t="shared" si="203"/>
        <v>164167</v>
      </c>
      <c r="CE66" s="67">
        <f t="shared" si="203"/>
        <v>0</v>
      </c>
      <c r="CF66" s="67">
        <f t="shared" si="203"/>
        <v>0</v>
      </c>
      <c r="CG66" s="67">
        <f t="shared" si="203"/>
        <v>0</v>
      </c>
      <c r="CH66" s="275">
        <f t="shared" si="184"/>
        <v>0</v>
      </c>
      <c r="CI66" s="67">
        <f>BU66+BI66</f>
        <v>0</v>
      </c>
      <c r="CJ66" s="67">
        <f t="shared" si="204"/>
        <v>0</v>
      </c>
      <c r="CK66" s="67">
        <f t="shared" si="204"/>
        <v>0</v>
      </c>
      <c r="CL66" s="67">
        <f t="shared" si="205"/>
        <v>0</v>
      </c>
      <c r="CM66" s="67">
        <f t="shared" si="205"/>
        <v>0</v>
      </c>
      <c r="CN66" s="67">
        <f t="shared" si="104"/>
        <v>164167</v>
      </c>
      <c r="CO66" s="169">
        <f t="shared" si="175"/>
        <v>150000</v>
      </c>
      <c r="CP66" s="178"/>
      <c r="CQ66" s="169">
        <v>150000</v>
      </c>
      <c r="CR66" s="169"/>
      <c r="CS66" s="169"/>
      <c r="CT66" s="169"/>
      <c r="CU66" s="169">
        <f t="shared" si="206"/>
        <v>0</v>
      </c>
      <c r="CV66" s="169"/>
      <c r="CW66" s="178"/>
      <c r="CX66" s="169"/>
      <c r="CY66" s="169"/>
      <c r="CZ66" s="169"/>
      <c r="DA66" s="169"/>
      <c r="DB66" s="169"/>
      <c r="DC66" s="169">
        <f t="shared" si="133"/>
        <v>150000</v>
      </c>
      <c r="DD66" s="275">
        <f t="shared" si="176"/>
        <v>314167</v>
      </c>
      <c r="DE66" s="67">
        <f t="shared" si="207"/>
        <v>314167</v>
      </c>
      <c r="DF66" s="67">
        <f t="shared" si="207"/>
        <v>0</v>
      </c>
      <c r="DG66" s="67">
        <f t="shared" si="207"/>
        <v>0</v>
      </c>
      <c r="DH66" s="67">
        <f t="shared" si="207"/>
        <v>0</v>
      </c>
      <c r="DI66" s="275">
        <f t="shared" si="186"/>
        <v>0</v>
      </c>
      <c r="DJ66" s="67">
        <f>CV66+CI66</f>
        <v>0</v>
      </c>
      <c r="DK66" s="67">
        <f t="shared" si="208"/>
        <v>0</v>
      </c>
      <c r="DL66" s="67">
        <f t="shared" si="208"/>
        <v>0</v>
      </c>
      <c r="DM66" s="67">
        <f t="shared" si="209"/>
        <v>0</v>
      </c>
      <c r="DN66" s="67">
        <f t="shared" si="209"/>
        <v>0</v>
      </c>
      <c r="DO66" s="67">
        <f t="shared" si="105"/>
        <v>314167</v>
      </c>
      <c r="DP66" s="169">
        <f t="shared" si="177"/>
        <v>0</v>
      </c>
      <c r="DQ66" s="178"/>
      <c r="DR66" s="169"/>
      <c r="DS66" s="169"/>
      <c r="DT66" s="169"/>
      <c r="DU66" s="169"/>
      <c r="DV66" s="169">
        <f t="shared" si="210"/>
        <v>0</v>
      </c>
      <c r="DW66" s="169"/>
      <c r="DX66" s="178"/>
      <c r="DY66" s="169"/>
      <c r="DZ66" s="169"/>
      <c r="EA66" s="169"/>
      <c r="EB66" s="169"/>
      <c r="EC66" s="169"/>
      <c r="ED66" s="169">
        <f t="shared" si="135"/>
        <v>0</v>
      </c>
      <c r="EE66" s="275">
        <f t="shared" si="178"/>
        <v>314167</v>
      </c>
      <c r="EF66" s="67">
        <f t="shared" si="211"/>
        <v>314167</v>
      </c>
      <c r="EG66" s="67">
        <f t="shared" si="211"/>
        <v>0</v>
      </c>
      <c r="EH66" s="67">
        <f t="shared" si="211"/>
        <v>0</v>
      </c>
      <c r="EI66" s="67">
        <f t="shared" si="211"/>
        <v>0</v>
      </c>
      <c r="EJ66" s="275">
        <f t="shared" si="188"/>
        <v>0</v>
      </c>
      <c r="EK66" s="67">
        <f>DW66+DJ66</f>
        <v>0</v>
      </c>
      <c r="EL66" s="67">
        <f t="shared" si="212"/>
        <v>0</v>
      </c>
      <c r="EM66" s="67">
        <f t="shared" si="212"/>
        <v>0</v>
      </c>
      <c r="EN66" s="67">
        <f t="shared" si="213"/>
        <v>0</v>
      </c>
      <c r="EO66" s="67">
        <f t="shared" si="213"/>
        <v>0</v>
      </c>
      <c r="EP66" s="67">
        <f t="shared" si="106"/>
        <v>314167</v>
      </c>
    </row>
    <row r="67" spans="1:146" s="9" customFormat="1" ht="27.75" customHeight="1">
      <c r="A67" s="275" t="s">
        <v>292</v>
      </c>
      <c r="B67" s="275"/>
      <c r="C67" s="275"/>
      <c r="D67" s="418" t="s">
        <v>524</v>
      </c>
      <c r="E67" s="180">
        <f>E68</f>
        <v>78381752</v>
      </c>
      <c r="F67" s="180">
        <f aca="true" t="shared" si="214" ref="F67:K67">F68</f>
        <v>78381752</v>
      </c>
      <c r="G67" s="180">
        <f t="shared" si="214"/>
        <v>64459884</v>
      </c>
      <c r="H67" s="180">
        <f t="shared" si="214"/>
        <v>8029627</v>
      </c>
      <c r="I67" s="180">
        <f t="shared" si="214"/>
        <v>0</v>
      </c>
      <c r="J67" s="180">
        <f t="shared" si="214"/>
        <v>7385190</v>
      </c>
      <c r="K67" s="180">
        <f t="shared" si="214"/>
        <v>687200</v>
      </c>
      <c r="L67" s="180">
        <f>L68</f>
        <v>0</v>
      </c>
      <c r="M67" s="180">
        <f>M68</f>
        <v>9000</v>
      </c>
      <c r="N67" s="180">
        <f>N68</f>
        <v>6697990</v>
      </c>
      <c r="O67" s="180">
        <f>O68</f>
        <v>6697990</v>
      </c>
      <c r="P67" s="180">
        <f t="shared" si="48"/>
        <v>85766942</v>
      </c>
      <c r="Q67" s="180">
        <f t="shared" si="169"/>
        <v>806560</v>
      </c>
      <c r="R67" s="180">
        <f>R68</f>
        <v>806560</v>
      </c>
      <c r="S67" s="180">
        <f aca="true" t="shared" si="215" ref="S67:AA67">S68</f>
        <v>419748</v>
      </c>
      <c r="T67" s="180">
        <f t="shared" si="215"/>
        <v>52750</v>
      </c>
      <c r="U67" s="180">
        <f t="shared" si="215"/>
        <v>0</v>
      </c>
      <c r="V67" s="180">
        <f t="shared" si="195"/>
        <v>4669985.24</v>
      </c>
      <c r="W67" s="180">
        <f t="shared" si="215"/>
        <v>783165.15</v>
      </c>
      <c r="X67" s="180">
        <f t="shared" si="215"/>
        <v>0</v>
      </c>
      <c r="Y67" s="180">
        <f t="shared" si="215"/>
        <v>295600</v>
      </c>
      <c r="Z67" s="180">
        <f t="shared" si="215"/>
        <v>3886820.09</v>
      </c>
      <c r="AA67" s="180">
        <f t="shared" si="215"/>
        <v>3446671</v>
      </c>
      <c r="AB67" s="180">
        <f>V67+Q67</f>
        <v>5476545.24</v>
      </c>
      <c r="AC67" s="275">
        <f t="shared" si="170"/>
        <v>79188312</v>
      </c>
      <c r="AD67" s="275">
        <f>AD68</f>
        <v>79188312</v>
      </c>
      <c r="AE67" s="275">
        <f>AE68</f>
        <v>64879632</v>
      </c>
      <c r="AF67" s="275">
        <f>AF68</f>
        <v>8082377</v>
      </c>
      <c r="AG67" s="275">
        <f>AG68</f>
        <v>0</v>
      </c>
      <c r="AH67" s="275">
        <f t="shared" si="180"/>
        <v>12055175.24</v>
      </c>
      <c r="AI67" s="275">
        <f>AI68</f>
        <v>1470365.15</v>
      </c>
      <c r="AJ67" s="275">
        <f>AJ68</f>
        <v>0</v>
      </c>
      <c r="AK67" s="275">
        <f>AK68</f>
        <v>304600</v>
      </c>
      <c r="AL67" s="275">
        <f>AL68</f>
        <v>10584810.09</v>
      </c>
      <c r="AM67" s="275">
        <f>AM68</f>
        <v>10144661</v>
      </c>
      <c r="AN67" s="275">
        <f t="shared" si="50"/>
        <v>91243487.24</v>
      </c>
      <c r="AO67" s="180">
        <f t="shared" si="171"/>
        <v>1566266</v>
      </c>
      <c r="AP67" s="180">
        <f>AP68</f>
        <v>1566266</v>
      </c>
      <c r="AQ67" s="180">
        <f aca="true" t="shared" si="216" ref="AQ67:BA67">AQ68</f>
        <v>21902</v>
      </c>
      <c r="AR67" s="180">
        <f t="shared" si="216"/>
        <v>0</v>
      </c>
      <c r="AS67" s="180">
        <f t="shared" si="216"/>
        <v>0</v>
      </c>
      <c r="AT67" s="291">
        <f>AU67+AZ67</f>
        <v>586522.7599999999</v>
      </c>
      <c r="AU67" s="180">
        <f>AU68</f>
        <v>-783165.15</v>
      </c>
      <c r="AV67" s="285">
        <f>AV68</f>
        <v>-783165.15</v>
      </c>
      <c r="AW67" s="180">
        <f t="shared" si="216"/>
        <v>0</v>
      </c>
      <c r="AX67" s="180">
        <f t="shared" si="216"/>
        <v>-295600</v>
      </c>
      <c r="AY67" s="285">
        <f t="shared" si="216"/>
        <v>-440149.09</v>
      </c>
      <c r="AZ67" s="180">
        <f t="shared" si="216"/>
        <v>1369687.91</v>
      </c>
      <c r="BA67" s="180">
        <f t="shared" si="216"/>
        <v>1809837</v>
      </c>
      <c r="BB67" s="180">
        <f>AT67+AO67</f>
        <v>2152788.76</v>
      </c>
      <c r="BC67" s="275">
        <f t="shared" si="172"/>
        <v>80754578</v>
      </c>
      <c r="BD67" s="275">
        <f>BD68</f>
        <v>80754578</v>
      </c>
      <c r="BE67" s="275">
        <f>BE68</f>
        <v>64901534</v>
      </c>
      <c r="BF67" s="275">
        <f>BF68</f>
        <v>8082377</v>
      </c>
      <c r="BG67" s="275">
        <f>BG68</f>
        <v>0</v>
      </c>
      <c r="BH67" s="275">
        <f t="shared" si="182"/>
        <v>12641698</v>
      </c>
      <c r="BI67" s="275">
        <f>BI68</f>
        <v>687200</v>
      </c>
      <c r="BJ67" s="275">
        <f>BJ68</f>
        <v>0</v>
      </c>
      <c r="BK67" s="275">
        <f>BK68</f>
        <v>9000</v>
      </c>
      <c r="BL67" s="275">
        <f>BL68</f>
        <v>11954498</v>
      </c>
      <c r="BM67" s="275">
        <f>BM68</f>
        <v>11954498</v>
      </c>
      <c r="BN67" s="275">
        <f t="shared" si="103"/>
        <v>93396276</v>
      </c>
      <c r="BO67" s="180">
        <f t="shared" si="173"/>
        <v>295231</v>
      </c>
      <c r="BP67" s="180">
        <f>BP68</f>
        <v>295231</v>
      </c>
      <c r="BQ67" s="180">
        <f aca="true" t="shared" si="217" ref="BQ67:CA67">BQ68</f>
        <v>0</v>
      </c>
      <c r="BR67" s="180">
        <f t="shared" si="217"/>
        <v>0</v>
      </c>
      <c r="BS67" s="180">
        <f t="shared" si="217"/>
        <v>0</v>
      </c>
      <c r="BT67" s="291">
        <f t="shared" si="202"/>
        <v>-221315</v>
      </c>
      <c r="BU67" s="180">
        <f>BU68</f>
        <v>0</v>
      </c>
      <c r="BV67" s="285">
        <f>BV68</f>
        <v>0</v>
      </c>
      <c r="BW67" s="180">
        <f t="shared" si="217"/>
        <v>0</v>
      </c>
      <c r="BX67" s="180">
        <f t="shared" si="217"/>
        <v>0</v>
      </c>
      <c r="BY67" s="285">
        <f t="shared" si="217"/>
        <v>0</v>
      </c>
      <c r="BZ67" s="180">
        <f t="shared" si="217"/>
        <v>-221315</v>
      </c>
      <c r="CA67" s="180">
        <f t="shared" si="217"/>
        <v>-221315</v>
      </c>
      <c r="CB67" s="180">
        <f>BT67+BO67</f>
        <v>73916</v>
      </c>
      <c r="CC67" s="275">
        <f t="shared" si="174"/>
        <v>81049809</v>
      </c>
      <c r="CD67" s="275">
        <f>CD68</f>
        <v>81049809</v>
      </c>
      <c r="CE67" s="275">
        <f>CE68</f>
        <v>64901534</v>
      </c>
      <c r="CF67" s="275">
        <f>CF68</f>
        <v>8082377</v>
      </c>
      <c r="CG67" s="275">
        <f>CG68</f>
        <v>0</v>
      </c>
      <c r="CH67" s="275">
        <f t="shared" si="184"/>
        <v>12420383</v>
      </c>
      <c r="CI67" s="275">
        <f>CI68</f>
        <v>687200</v>
      </c>
      <c r="CJ67" s="275">
        <f>CJ68</f>
        <v>0</v>
      </c>
      <c r="CK67" s="275">
        <f>CK68</f>
        <v>9000</v>
      </c>
      <c r="CL67" s="275">
        <f>CL68</f>
        <v>11733183</v>
      </c>
      <c r="CM67" s="275">
        <f>CM68</f>
        <v>11733183</v>
      </c>
      <c r="CN67" s="275">
        <f t="shared" si="104"/>
        <v>93470192</v>
      </c>
      <c r="CO67" s="180">
        <f t="shared" si="175"/>
        <v>304896.83999999997</v>
      </c>
      <c r="CP67" s="285">
        <f>CP68</f>
        <v>164849.84</v>
      </c>
      <c r="CQ67" s="180">
        <f>CQ68</f>
        <v>304896.83999999997</v>
      </c>
      <c r="CR67" s="180">
        <f aca="true" t="shared" si="218" ref="CR67:DB67">CR68</f>
        <v>117823</v>
      </c>
      <c r="CS67" s="180">
        <f t="shared" si="218"/>
        <v>247283</v>
      </c>
      <c r="CT67" s="180">
        <f t="shared" si="218"/>
        <v>0</v>
      </c>
      <c r="CU67" s="291">
        <f t="shared" si="206"/>
        <v>2069789</v>
      </c>
      <c r="CV67" s="180">
        <f>CV68</f>
        <v>0</v>
      </c>
      <c r="CW67" s="285">
        <f>CW68</f>
        <v>26754</v>
      </c>
      <c r="CX67" s="180">
        <f t="shared" si="218"/>
        <v>0</v>
      </c>
      <c r="CY67" s="180">
        <f t="shared" si="218"/>
        <v>0</v>
      </c>
      <c r="CZ67" s="285">
        <f t="shared" si="218"/>
        <v>0</v>
      </c>
      <c r="DA67" s="180">
        <f t="shared" si="218"/>
        <v>2069789</v>
      </c>
      <c r="DB67" s="180">
        <f t="shared" si="218"/>
        <v>2069789</v>
      </c>
      <c r="DC67" s="180">
        <f>CU67+CO67</f>
        <v>2374685.84</v>
      </c>
      <c r="DD67" s="275">
        <f t="shared" si="176"/>
        <v>81354705.84</v>
      </c>
      <c r="DE67" s="275">
        <f>DE68</f>
        <v>81354705.84</v>
      </c>
      <c r="DF67" s="275">
        <f>DF68</f>
        <v>65019357</v>
      </c>
      <c r="DG67" s="275">
        <f>DG68</f>
        <v>8329660</v>
      </c>
      <c r="DH67" s="275">
        <f>DH68</f>
        <v>0</v>
      </c>
      <c r="DI67" s="275">
        <f t="shared" si="186"/>
        <v>14490172</v>
      </c>
      <c r="DJ67" s="275">
        <f>DJ68</f>
        <v>687200</v>
      </c>
      <c r="DK67" s="275">
        <f>DK68</f>
        <v>0</v>
      </c>
      <c r="DL67" s="275">
        <f>DL68</f>
        <v>9000</v>
      </c>
      <c r="DM67" s="275">
        <f>DM68</f>
        <v>13802972</v>
      </c>
      <c r="DN67" s="275">
        <f>DN68</f>
        <v>13802972</v>
      </c>
      <c r="DO67" s="275">
        <f t="shared" si="105"/>
        <v>95844877.84</v>
      </c>
      <c r="DP67" s="180">
        <f t="shared" si="177"/>
        <v>549978</v>
      </c>
      <c r="DQ67" s="285">
        <f>DQ68</f>
        <v>199371</v>
      </c>
      <c r="DR67" s="180">
        <f>DR68</f>
        <v>549978</v>
      </c>
      <c r="DS67" s="180">
        <f aca="true" t="shared" si="219" ref="DS67:EC67">DS68</f>
        <v>0</v>
      </c>
      <c r="DT67" s="180">
        <f t="shared" si="219"/>
        <v>63900</v>
      </c>
      <c r="DU67" s="180">
        <f t="shared" si="219"/>
        <v>0</v>
      </c>
      <c r="DV67" s="291">
        <f t="shared" si="210"/>
        <v>181225</v>
      </c>
      <c r="DW67" s="180">
        <f>DW68</f>
        <v>0</v>
      </c>
      <c r="DX67" s="285">
        <f>DX68</f>
        <v>56225</v>
      </c>
      <c r="DY67" s="180">
        <f t="shared" si="219"/>
        <v>0</v>
      </c>
      <c r="DZ67" s="180">
        <f t="shared" si="219"/>
        <v>0</v>
      </c>
      <c r="EA67" s="285">
        <f t="shared" si="219"/>
        <v>0</v>
      </c>
      <c r="EB67" s="180">
        <f t="shared" si="219"/>
        <v>181225</v>
      </c>
      <c r="EC67" s="180">
        <f t="shared" si="219"/>
        <v>181225</v>
      </c>
      <c r="ED67" s="180">
        <f>DV67+DP67</f>
        <v>731203</v>
      </c>
      <c r="EE67" s="275">
        <f t="shared" si="178"/>
        <v>81904683.84</v>
      </c>
      <c r="EF67" s="275">
        <f>EF68</f>
        <v>81904683.84</v>
      </c>
      <c r="EG67" s="275">
        <f>EG68</f>
        <v>65019357</v>
      </c>
      <c r="EH67" s="275">
        <f>EH68</f>
        <v>8393560</v>
      </c>
      <c r="EI67" s="275">
        <f>EI68</f>
        <v>0</v>
      </c>
      <c r="EJ67" s="275">
        <f t="shared" si="188"/>
        <v>14671397</v>
      </c>
      <c r="EK67" s="275">
        <f>EK68</f>
        <v>687200</v>
      </c>
      <c r="EL67" s="275">
        <f>EL68</f>
        <v>0</v>
      </c>
      <c r="EM67" s="275">
        <f>EM68</f>
        <v>9000</v>
      </c>
      <c r="EN67" s="275">
        <f>EN68</f>
        <v>13984197</v>
      </c>
      <c r="EO67" s="275">
        <f>EO68</f>
        <v>13984197</v>
      </c>
      <c r="EP67" s="275">
        <f t="shared" si="106"/>
        <v>96576080.84</v>
      </c>
    </row>
    <row r="68" spans="1:146" s="9" customFormat="1" ht="25.5">
      <c r="A68" s="78" t="s">
        <v>293</v>
      </c>
      <c r="B68" s="78"/>
      <c r="C68" s="166"/>
      <c r="D68" s="74" t="s">
        <v>524</v>
      </c>
      <c r="E68" s="67">
        <f>E69+E70+E71+E72+E73+E76+E77+E79</f>
        <v>78381752</v>
      </c>
      <c r="F68" s="67">
        <f aca="true" t="shared" si="220" ref="F68:L68">F69+F70+F71+F72+F73+F76+F77+F79</f>
        <v>78381752</v>
      </c>
      <c r="G68" s="67">
        <f t="shared" si="220"/>
        <v>64459884</v>
      </c>
      <c r="H68" s="67">
        <f t="shared" si="220"/>
        <v>8029627</v>
      </c>
      <c r="I68" s="67">
        <f t="shared" si="220"/>
        <v>0</v>
      </c>
      <c r="J68" s="67">
        <f t="shared" si="220"/>
        <v>7385190</v>
      </c>
      <c r="K68" s="67">
        <f t="shared" si="220"/>
        <v>687200</v>
      </c>
      <c r="L68" s="67">
        <f t="shared" si="220"/>
        <v>0</v>
      </c>
      <c r="M68" s="67">
        <f>M69+M70+M71+M72+M73+M76+M77+M79</f>
        <v>9000</v>
      </c>
      <c r="N68" s="67">
        <f>N69+N70+N71+N72+N73+N76+N77+N79</f>
        <v>6697990</v>
      </c>
      <c r="O68" s="67">
        <f>O69+O70+O71+O72+O73+O76+O77+O79</f>
        <v>6697990</v>
      </c>
      <c r="P68" s="67">
        <f>P69+P70+P71+P72+P73+P76+P77+P79</f>
        <v>85766942</v>
      </c>
      <c r="Q68" s="169">
        <f t="shared" si="169"/>
        <v>806560</v>
      </c>
      <c r="R68" s="169">
        <f>R69+R70+R71+R72+R73+R76+R77+R79</f>
        <v>806560</v>
      </c>
      <c r="S68" s="169">
        <f>S69+S70+S71+S72+S73+S76+S77+S79</f>
        <v>419748</v>
      </c>
      <c r="T68" s="169">
        <f>T69+T70+T71+T72+T73+T76+T77+T79</f>
        <v>52750</v>
      </c>
      <c r="U68" s="169">
        <f>U69+U70+U71+U72+U73+U76+U77+U79</f>
        <v>0</v>
      </c>
      <c r="V68" s="169">
        <f t="shared" si="195"/>
        <v>4669985.24</v>
      </c>
      <c r="W68" s="169">
        <f>W69+W70+W71+W72+W73+W76+W77+W79</f>
        <v>783165.15</v>
      </c>
      <c r="X68" s="169">
        <f>X69+X70+X71+X72+X73+X76+X77+X79</f>
        <v>0</v>
      </c>
      <c r="Y68" s="169">
        <f>Y69+Y70+Y71+Y72+Y73+Y76+Y77+Y79</f>
        <v>295600</v>
      </c>
      <c r="Z68" s="169">
        <f>Z69+Z70+Z71+Z72+Z73+Z76+Z77+Z79</f>
        <v>3886820.09</v>
      </c>
      <c r="AA68" s="169">
        <f>AA69+AA70+AA71+AA72+AA73+AA76+AA77+AA79</f>
        <v>3446671</v>
      </c>
      <c r="AB68" s="169">
        <f aca="true" t="shared" si="221" ref="AB68:AB138">Q68+V68</f>
        <v>5476545.24</v>
      </c>
      <c r="AC68" s="275">
        <f t="shared" si="170"/>
        <v>79188312</v>
      </c>
      <c r="AD68" s="67">
        <f>AD69+AD70+AD71+AD72+AD73+AD76+AD77+AD79</f>
        <v>79188312</v>
      </c>
      <c r="AE68" s="67">
        <f>AE69+AE70+AE71+AE72+AE73+AE76+AE77+AE79</f>
        <v>64879632</v>
      </c>
      <c r="AF68" s="67">
        <f>AF69+AF70+AF71+AF72+AF73+AF76+AF77+AF79</f>
        <v>8082377</v>
      </c>
      <c r="AG68" s="67">
        <f>AG69+AG70+AG71+AG72+AG73+AG76+AG77+AG79</f>
        <v>0</v>
      </c>
      <c r="AH68" s="275">
        <f t="shared" si="180"/>
        <v>12055175.24</v>
      </c>
      <c r="AI68" s="67">
        <f>AI69+AI70+AI71+AI72+AI73+AI76+AI77+AI79</f>
        <v>1470365.15</v>
      </c>
      <c r="AJ68" s="67">
        <f>AJ69+AJ70+AJ71+AJ72+AJ73+AJ76+AJ77+AJ79</f>
        <v>0</v>
      </c>
      <c r="AK68" s="67">
        <f>AK69+AK70+AK71+AK72+AK73+AK76+AK77+AK79</f>
        <v>304600</v>
      </c>
      <c r="AL68" s="67">
        <f>AL69+AL70+AL71+AL72+AL73+AL76+AL77+AL79</f>
        <v>10584810.09</v>
      </c>
      <c r="AM68" s="67">
        <f>AM69+AM70+AM71+AM72+AM73+AM76+AM77+AM79</f>
        <v>10144661</v>
      </c>
      <c r="AN68" s="67">
        <f t="shared" si="50"/>
        <v>91243487.24</v>
      </c>
      <c r="AO68" s="169">
        <f>AP68+AS68</f>
        <v>1566266</v>
      </c>
      <c r="AP68" s="169">
        <f>AP69+AP70+AP71+AP72+AP73+AP76+AP77+AP79+AP75</f>
        <v>1566266</v>
      </c>
      <c r="AQ68" s="169">
        <f>AQ69+AQ70+AQ71+AQ72+AQ73+AQ76+AQ77+AQ79</f>
        <v>21902</v>
      </c>
      <c r="AR68" s="169">
        <f>AR69+AR70+AR71+AR72+AR73+AR76+AR77+AR79</f>
        <v>0</v>
      </c>
      <c r="AS68" s="169">
        <f>AS69+AS70+AS71+AS72+AS73+AS76+AS77+AS79</f>
        <v>0</v>
      </c>
      <c r="AT68" s="169">
        <f>AU68+AZ68</f>
        <v>586522.7599999999</v>
      </c>
      <c r="AU68" s="169">
        <f aca="true" t="shared" si="222" ref="AU68:BA68">AU69+AU70+AU71+AU72+AU73+AU76+AU77+AU79</f>
        <v>-783165.15</v>
      </c>
      <c r="AV68" s="178">
        <f t="shared" si="222"/>
        <v>-783165.15</v>
      </c>
      <c r="AW68" s="169">
        <f t="shared" si="222"/>
        <v>0</v>
      </c>
      <c r="AX68" s="169">
        <f t="shared" si="222"/>
        <v>-295600</v>
      </c>
      <c r="AY68" s="178">
        <f t="shared" si="222"/>
        <v>-440149.09</v>
      </c>
      <c r="AZ68" s="169">
        <f t="shared" si="222"/>
        <v>1369687.91</v>
      </c>
      <c r="BA68" s="169">
        <f t="shared" si="222"/>
        <v>1809837</v>
      </c>
      <c r="BB68" s="169">
        <f aca="true" t="shared" si="223" ref="BB68:BB116">AO68+AT68</f>
        <v>2152788.76</v>
      </c>
      <c r="BC68" s="275">
        <f t="shared" si="172"/>
        <v>80754578</v>
      </c>
      <c r="BD68" s="67">
        <f>BD69+BD70+BD71+BD72+BD73+BD76+BD77+BD79</f>
        <v>80754578</v>
      </c>
      <c r="BE68" s="67">
        <f>BE69+BE70+BE71+BE72+BE73+BE76+BE77+BE79</f>
        <v>64901534</v>
      </c>
      <c r="BF68" s="67">
        <f>BF69+BF70+BF71+BF72+BF73+BF76+BF77+BF79</f>
        <v>8082377</v>
      </c>
      <c r="BG68" s="67">
        <f>BG69+BG70+BG71+BG72+BG73+BG76+BG77+BG79</f>
        <v>0</v>
      </c>
      <c r="BH68" s="275">
        <f t="shared" si="182"/>
        <v>12641698</v>
      </c>
      <c r="BI68" s="67">
        <f>BI69+BI70+BI71+BI72+BI73+BI76+BI77+BI79</f>
        <v>687200</v>
      </c>
      <c r="BJ68" s="67">
        <f>BJ69+BJ70+BJ71+BJ72+BJ73+BJ76+BJ77+BJ79</f>
        <v>0</v>
      </c>
      <c r="BK68" s="67">
        <f>BK69+BK70+BK71+BK72+BK73+BK76+BK77+BK79</f>
        <v>9000</v>
      </c>
      <c r="BL68" s="67">
        <f>BL69+BL70+BL71+BL72+BL73+BL76+BL77+BL79</f>
        <v>11954498</v>
      </c>
      <c r="BM68" s="67">
        <f>BM69+BM70+BM71+BM72+BM73+BM76+BM77+BM79</f>
        <v>11954498</v>
      </c>
      <c r="BN68" s="67">
        <f t="shared" si="103"/>
        <v>93396276</v>
      </c>
      <c r="BO68" s="169">
        <f>BP68+BS68</f>
        <v>295231</v>
      </c>
      <c r="BP68" s="169">
        <f>BP69+BP70+BP71+BP72+BP73+BP76+BP77+BP79</f>
        <v>295231</v>
      </c>
      <c r="BQ68" s="169">
        <f>BQ69+BQ70+BQ71+BQ72+BQ73+BQ76+BQ77+BQ79</f>
        <v>0</v>
      </c>
      <c r="BR68" s="169">
        <f>BR69+BR70+BR71+BR72+BR73+BR76+BR77+BR79</f>
        <v>0</v>
      </c>
      <c r="BS68" s="169">
        <f>BS69+BS70+BS71+BS72+BS73+BS76+BS77+BS79</f>
        <v>0</v>
      </c>
      <c r="BT68" s="169">
        <f t="shared" si="202"/>
        <v>-221315</v>
      </c>
      <c r="BU68" s="169">
        <f aca="true" t="shared" si="224" ref="BU68:CA68">BU69+BU70+BU71+BU72+BU73+BU76+BU77+BU79</f>
        <v>0</v>
      </c>
      <c r="BV68" s="178">
        <f t="shared" si="224"/>
        <v>0</v>
      </c>
      <c r="BW68" s="169">
        <f t="shared" si="224"/>
        <v>0</v>
      </c>
      <c r="BX68" s="169">
        <f t="shared" si="224"/>
        <v>0</v>
      </c>
      <c r="BY68" s="178">
        <f t="shared" si="224"/>
        <v>0</v>
      </c>
      <c r="BZ68" s="169">
        <f t="shared" si="224"/>
        <v>-221315</v>
      </c>
      <c r="CA68" s="169">
        <f t="shared" si="224"/>
        <v>-221315</v>
      </c>
      <c r="CB68" s="169">
        <f aca="true" t="shared" si="225" ref="CB68:CB116">BO68+BT68</f>
        <v>73916</v>
      </c>
      <c r="CC68" s="275">
        <f t="shared" si="174"/>
        <v>81049809</v>
      </c>
      <c r="CD68" s="67">
        <f>CD69+CD70+CD71+CD72+CD73+CD76+CD77+CD79</f>
        <v>81049809</v>
      </c>
      <c r="CE68" s="67">
        <f>CE69+CE70+CE71+CE72+CE73+CE76+CE77+CE79</f>
        <v>64901534</v>
      </c>
      <c r="CF68" s="67">
        <f>CF69+CF70+CF71+CF72+CF73+CF76+CF77+CF79</f>
        <v>8082377</v>
      </c>
      <c r="CG68" s="67">
        <f>CG69+CG70+CG71+CG72+CG73+CG76+CG77+CG79</f>
        <v>0</v>
      </c>
      <c r="CH68" s="275">
        <f t="shared" si="184"/>
        <v>12420383</v>
      </c>
      <c r="CI68" s="67">
        <f>CI69+CI70+CI71+CI72+CI73+CI76+CI77+CI79</f>
        <v>687200</v>
      </c>
      <c r="CJ68" s="67">
        <f>CJ69+CJ70+CJ71+CJ72+CJ73+CJ76+CJ77+CJ79</f>
        <v>0</v>
      </c>
      <c r="CK68" s="67">
        <f>CK69+CK70+CK71+CK72+CK73+CK76+CK77+CK79</f>
        <v>9000</v>
      </c>
      <c r="CL68" s="67">
        <f>CL69+CL70+CL71+CL72+CL73+CL76+CL77+CL79</f>
        <v>11733183</v>
      </c>
      <c r="CM68" s="67">
        <f>CM69+CM70+CM71+CM72+CM73+CM76+CM77+CM79</f>
        <v>11733183</v>
      </c>
      <c r="CN68" s="67">
        <f t="shared" si="104"/>
        <v>93470192</v>
      </c>
      <c r="CO68" s="169">
        <f>CQ68+CT68</f>
        <v>304896.83999999997</v>
      </c>
      <c r="CP68" s="178">
        <f>CP69+CP70+CP71+CP72+CP73+CP76+CP77+CP79</f>
        <v>164849.84</v>
      </c>
      <c r="CQ68" s="169">
        <f>CQ69+CQ70+CQ71+CQ72+CQ73+CQ76+CQ77+CQ79</f>
        <v>304896.83999999997</v>
      </c>
      <c r="CR68" s="169">
        <f>CR69+CR70+CR71+CR72+CR73+CR76+CR77+CR79</f>
        <v>117823</v>
      </c>
      <c r="CS68" s="169">
        <f>CS69+CS70+CS71+CS72+CS73+CS76+CS77+CS79</f>
        <v>247283</v>
      </c>
      <c r="CT68" s="169">
        <f>CT69+CT70+CT71+CT72+CT73+CT76+CT77+CT79</f>
        <v>0</v>
      </c>
      <c r="CU68" s="169">
        <f t="shared" si="206"/>
        <v>2069789</v>
      </c>
      <c r="CV68" s="169">
        <f aca="true" t="shared" si="226" ref="CV68:DB68">CV69+CV70+CV71+CV72+CV73+CV76+CV77+CV79</f>
        <v>0</v>
      </c>
      <c r="CW68" s="178">
        <f t="shared" si="226"/>
        <v>26754</v>
      </c>
      <c r="CX68" s="169">
        <f t="shared" si="226"/>
        <v>0</v>
      </c>
      <c r="CY68" s="169">
        <f t="shared" si="226"/>
        <v>0</v>
      </c>
      <c r="CZ68" s="178">
        <f t="shared" si="226"/>
        <v>0</v>
      </c>
      <c r="DA68" s="169">
        <f t="shared" si="226"/>
        <v>2069789</v>
      </c>
      <c r="DB68" s="169">
        <f t="shared" si="226"/>
        <v>2069789</v>
      </c>
      <c r="DC68" s="169">
        <f aca="true" t="shared" si="227" ref="DC68:DC114">CO68+CU68</f>
        <v>2374685.84</v>
      </c>
      <c r="DD68" s="275">
        <f t="shared" si="176"/>
        <v>81354705.84</v>
      </c>
      <c r="DE68" s="67">
        <f>DE69+DE70+DE71+DE72+DE73+DE76+DE77+DE79</f>
        <v>81354705.84</v>
      </c>
      <c r="DF68" s="67">
        <f>DF69+DF70+DF71+DF72+DF73+DF76+DF77+DF79</f>
        <v>65019357</v>
      </c>
      <c r="DG68" s="67">
        <f>DG69+DG70+DG71+DG72+DG73+DG76+DG77+DG79</f>
        <v>8329660</v>
      </c>
      <c r="DH68" s="67">
        <f>DH69+DH70+DH71+DH72+DH73+DH76+DH77+DH79</f>
        <v>0</v>
      </c>
      <c r="DI68" s="275">
        <f t="shared" si="186"/>
        <v>14490172</v>
      </c>
      <c r="DJ68" s="67">
        <f>DJ69+DJ70+DJ71+DJ72+DJ73+DJ76+DJ77+DJ79</f>
        <v>687200</v>
      </c>
      <c r="DK68" s="67">
        <f>DK69+DK70+DK71+DK72+DK73+DK76+DK77+DK79</f>
        <v>0</v>
      </c>
      <c r="DL68" s="67">
        <f>DL69+DL70+DL71+DL72+DL73+DL76+DL77+DL79</f>
        <v>9000</v>
      </c>
      <c r="DM68" s="67">
        <f>DM69+DM70+DM71+DM72+DM73+DM76+DM77+DM79</f>
        <v>13802972</v>
      </c>
      <c r="DN68" s="67">
        <f>DN69+DN70+DN71+DN72+DN73+DN76+DN77+DN79</f>
        <v>13802972</v>
      </c>
      <c r="DO68" s="67">
        <f t="shared" si="105"/>
        <v>95844877.84</v>
      </c>
      <c r="DP68" s="169">
        <f>DR68+DU68</f>
        <v>549978</v>
      </c>
      <c r="DQ68" s="178">
        <f>DQ69+DQ70+DQ71+DQ72+DQ73+DQ76+DQ77+DQ79</f>
        <v>199371</v>
      </c>
      <c r="DR68" s="169">
        <f>DR69+DR70+DR71+DR72+DR73+DR76+DR77+DR79</f>
        <v>549978</v>
      </c>
      <c r="DS68" s="169">
        <f>DS69+DS70+DS71+DS72+DS73+DS76+DS77+DS79</f>
        <v>0</v>
      </c>
      <c r="DT68" s="169">
        <f>DT69+DT70+DT71+DT72+DT73+DT76+DT77+DT79</f>
        <v>63900</v>
      </c>
      <c r="DU68" s="169">
        <f>DU69+DU70+DU71+DU72+DU73+DU76+DU77+DU79</f>
        <v>0</v>
      </c>
      <c r="DV68" s="169">
        <f t="shared" si="210"/>
        <v>181225</v>
      </c>
      <c r="DW68" s="169">
        <f aca="true" t="shared" si="228" ref="DW68:EC68">DW69+DW70+DW71+DW72+DW73+DW76+DW77+DW79</f>
        <v>0</v>
      </c>
      <c r="DX68" s="178">
        <f t="shared" si="228"/>
        <v>56225</v>
      </c>
      <c r="DY68" s="169">
        <f t="shared" si="228"/>
        <v>0</v>
      </c>
      <c r="DZ68" s="169">
        <f t="shared" si="228"/>
        <v>0</v>
      </c>
      <c r="EA68" s="178">
        <f t="shared" si="228"/>
        <v>0</v>
      </c>
      <c r="EB68" s="169">
        <f t="shared" si="228"/>
        <v>181225</v>
      </c>
      <c r="EC68" s="169">
        <f t="shared" si="228"/>
        <v>181225</v>
      </c>
      <c r="ED68" s="169">
        <f aca="true" t="shared" si="229" ref="ED68:ED109">DP68+DV68</f>
        <v>731203</v>
      </c>
      <c r="EE68" s="275">
        <f t="shared" si="178"/>
        <v>81904683.84</v>
      </c>
      <c r="EF68" s="67">
        <f>EF69+EF70+EF71+EF72+EF73+EF76+EF77+EF79</f>
        <v>81904683.84</v>
      </c>
      <c r="EG68" s="67">
        <f>EG69+EG70+EG71+EG72+EG73+EG76+EG77+EG79</f>
        <v>65019357</v>
      </c>
      <c r="EH68" s="67">
        <f>EH69+EH70+EH71+EH72+EH73+EH76+EH77+EH79</f>
        <v>8393560</v>
      </c>
      <c r="EI68" s="67">
        <f>EI69+EI70+EI71+EI72+EI73+EI76+EI77+EI79</f>
        <v>0</v>
      </c>
      <c r="EJ68" s="275">
        <f t="shared" si="188"/>
        <v>14671397</v>
      </c>
      <c r="EK68" s="67">
        <f>EK69+EK70+EK71+EK72+EK73+EK76+EK77+EK79</f>
        <v>687200</v>
      </c>
      <c r="EL68" s="67">
        <f>EL69+EL70+EL71+EL72+EL73+EL76+EL77+EL79</f>
        <v>0</v>
      </c>
      <c r="EM68" s="67">
        <f>EM69+EM70+EM71+EM72+EM73+EM76+EM77+EM79</f>
        <v>9000</v>
      </c>
      <c r="EN68" s="67">
        <f>EN69+EN70+EN71+EN72+EN73+EN76+EN77+EN79</f>
        <v>13984197</v>
      </c>
      <c r="EO68" s="67">
        <f>EO69+EO70+EO71+EO72+EO73+EO76+EO77+EO79</f>
        <v>13984197</v>
      </c>
      <c r="EP68" s="67">
        <f t="shared" si="106"/>
        <v>96576080.84</v>
      </c>
    </row>
    <row r="69" spans="1:146" s="165" customFormat="1" ht="15.75" customHeight="1">
      <c r="A69" s="64" t="s">
        <v>728</v>
      </c>
      <c r="B69" s="64" t="s">
        <v>680</v>
      </c>
      <c r="C69" s="119" t="s">
        <v>681</v>
      </c>
      <c r="D69" s="74" t="s">
        <v>21</v>
      </c>
      <c r="E69" s="67">
        <f t="shared" si="57"/>
        <v>7149401</v>
      </c>
      <c r="F69" s="67">
        <v>7149401</v>
      </c>
      <c r="G69" s="67">
        <v>5103929</v>
      </c>
      <c r="H69" s="67">
        <v>868912</v>
      </c>
      <c r="I69" s="67"/>
      <c r="J69" s="67">
        <f t="shared" si="58"/>
        <v>616400</v>
      </c>
      <c r="K69" s="67">
        <v>616400</v>
      </c>
      <c r="L69" s="67"/>
      <c r="M69" s="67"/>
      <c r="N69" s="67"/>
      <c r="O69" s="67"/>
      <c r="P69" s="67">
        <f t="shared" si="48"/>
        <v>7765801</v>
      </c>
      <c r="Q69" s="169">
        <f t="shared" si="169"/>
        <v>0</v>
      </c>
      <c r="R69" s="169"/>
      <c r="S69" s="169"/>
      <c r="T69" s="169"/>
      <c r="U69" s="169"/>
      <c r="V69" s="169">
        <f t="shared" si="195"/>
        <v>126371.5</v>
      </c>
      <c r="W69" s="169">
        <v>79575.5</v>
      </c>
      <c r="X69" s="169"/>
      <c r="Y69" s="169">
        <v>36000</v>
      </c>
      <c r="Z69" s="169">
        <v>46796</v>
      </c>
      <c r="AA69" s="169">
        <v>8996</v>
      </c>
      <c r="AB69" s="169">
        <f t="shared" si="221"/>
        <v>126371.5</v>
      </c>
      <c r="AC69" s="275">
        <f t="shared" si="170"/>
        <v>7149401</v>
      </c>
      <c r="AD69" s="67">
        <f aca="true" t="shared" si="230" ref="AD69:AG72">R69+F69</f>
        <v>7149401</v>
      </c>
      <c r="AE69" s="67">
        <f t="shared" si="230"/>
        <v>5103929</v>
      </c>
      <c r="AF69" s="67">
        <f t="shared" si="230"/>
        <v>868912</v>
      </c>
      <c r="AG69" s="67">
        <f t="shared" si="230"/>
        <v>0</v>
      </c>
      <c r="AH69" s="275">
        <f>AI69+AL69</f>
        <v>742771.5</v>
      </c>
      <c r="AI69" s="67">
        <f aca="true" t="shared" si="231" ref="AI69:AM72">W69+K69</f>
        <v>695975.5</v>
      </c>
      <c r="AJ69" s="67">
        <f t="shared" si="231"/>
        <v>0</v>
      </c>
      <c r="AK69" s="67">
        <f t="shared" si="231"/>
        <v>36000</v>
      </c>
      <c r="AL69" s="67">
        <f t="shared" si="231"/>
        <v>46796</v>
      </c>
      <c r="AM69" s="67">
        <f t="shared" si="231"/>
        <v>8996</v>
      </c>
      <c r="AN69" s="67">
        <f t="shared" si="50"/>
        <v>7892172.5</v>
      </c>
      <c r="AO69" s="169">
        <f t="shared" si="171"/>
        <v>510525</v>
      </c>
      <c r="AP69" s="169">
        <v>510525</v>
      </c>
      <c r="AQ69" s="169"/>
      <c r="AR69" s="169"/>
      <c r="AS69" s="169"/>
      <c r="AT69" s="169">
        <f t="shared" si="198"/>
        <v>-93875.5</v>
      </c>
      <c r="AU69" s="169">
        <v>-79575.5</v>
      </c>
      <c r="AV69" s="178">
        <v>-79575.5</v>
      </c>
      <c r="AW69" s="169"/>
      <c r="AX69" s="178">
        <v>-36000</v>
      </c>
      <c r="AY69" s="178">
        <v>-37800</v>
      </c>
      <c r="AZ69" s="169">
        <v>-14300</v>
      </c>
      <c r="BA69" s="169">
        <v>23500</v>
      </c>
      <c r="BB69" s="169">
        <f t="shared" si="223"/>
        <v>416649.5</v>
      </c>
      <c r="BC69" s="275">
        <f t="shared" si="172"/>
        <v>7659926</v>
      </c>
      <c r="BD69" s="67">
        <f aca="true" t="shared" si="232" ref="BD69:BG72">AP69+AD69</f>
        <v>7659926</v>
      </c>
      <c r="BE69" s="67">
        <f t="shared" si="232"/>
        <v>5103929</v>
      </c>
      <c r="BF69" s="67">
        <f t="shared" si="232"/>
        <v>868912</v>
      </c>
      <c r="BG69" s="67">
        <f t="shared" si="232"/>
        <v>0</v>
      </c>
      <c r="BH69" s="275">
        <f>BI69+BL69</f>
        <v>648896</v>
      </c>
      <c r="BI69" s="67">
        <f>AU69+AI69</f>
        <v>616400</v>
      </c>
      <c r="BJ69" s="67">
        <f aca="true" t="shared" si="233" ref="BJ69:BK72">AW69+AJ69</f>
        <v>0</v>
      </c>
      <c r="BK69" s="67">
        <f t="shared" si="233"/>
        <v>0</v>
      </c>
      <c r="BL69" s="67">
        <f>AZ69+AL69</f>
        <v>32496</v>
      </c>
      <c r="BM69" s="67">
        <f aca="true" t="shared" si="234" ref="BL69:BM72">BA69+AM69</f>
        <v>32496</v>
      </c>
      <c r="BN69" s="67">
        <f t="shared" si="103"/>
        <v>8308822</v>
      </c>
      <c r="BO69" s="169">
        <f>BP69+BS69</f>
        <v>0</v>
      </c>
      <c r="BP69" s="169"/>
      <c r="BQ69" s="169"/>
      <c r="BR69" s="169"/>
      <c r="BS69" s="169"/>
      <c r="BT69" s="169">
        <f t="shared" si="202"/>
        <v>0</v>
      </c>
      <c r="BU69" s="169"/>
      <c r="BV69" s="178"/>
      <c r="BW69" s="169"/>
      <c r="BX69" s="178"/>
      <c r="BY69" s="178"/>
      <c r="BZ69" s="169"/>
      <c r="CA69" s="169"/>
      <c r="CB69" s="169">
        <f t="shared" si="225"/>
        <v>0</v>
      </c>
      <c r="CC69" s="275">
        <f t="shared" si="174"/>
        <v>7659926</v>
      </c>
      <c r="CD69" s="67">
        <f aca="true" t="shared" si="235" ref="CD69:CG72">BP69+BD69</f>
        <v>7659926</v>
      </c>
      <c r="CE69" s="67">
        <f t="shared" si="235"/>
        <v>5103929</v>
      </c>
      <c r="CF69" s="67">
        <f t="shared" si="235"/>
        <v>868912</v>
      </c>
      <c r="CG69" s="67">
        <f t="shared" si="235"/>
        <v>0</v>
      </c>
      <c r="CH69" s="275">
        <f>CI69+CL69</f>
        <v>648896</v>
      </c>
      <c r="CI69" s="67">
        <f>BU69+BI69</f>
        <v>616400</v>
      </c>
      <c r="CJ69" s="67">
        <f aca="true" t="shared" si="236" ref="CJ69:CK72">BW69+BJ69</f>
        <v>0</v>
      </c>
      <c r="CK69" s="67">
        <f t="shared" si="236"/>
        <v>0</v>
      </c>
      <c r="CL69" s="67">
        <f aca="true" t="shared" si="237" ref="CL69:CM72">BZ69+BL69</f>
        <v>32496</v>
      </c>
      <c r="CM69" s="67">
        <f t="shared" si="237"/>
        <v>32496</v>
      </c>
      <c r="CN69" s="67">
        <f t="shared" si="104"/>
        <v>8308822</v>
      </c>
      <c r="CO69" s="169">
        <f>CQ69+CT69</f>
        <v>-41119</v>
      </c>
      <c r="CP69" s="178">
        <v>20725</v>
      </c>
      <c r="CQ69" s="169">
        <v>-41119</v>
      </c>
      <c r="CR69" s="169"/>
      <c r="CS69" s="169">
        <v>19000</v>
      </c>
      <c r="CT69" s="169"/>
      <c r="CU69" s="169">
        <f t="shared" si="206"/>
        <v>149850</v>
      </c>
      <c r="CV69" s="169"/>
      <c r="CW69" s="178">
        <v>7500</v>
      </c>
      <c r="CX69" s="169"/>
      <c r="CY69" s="178"/>
      <c r="CZ69" s="178"/>
      <c r="DA69" s="169">
        <v>149850</v>
      </c>
      <c r="DB69" s="169">
        <v>149850</v>
      </c>
      <c r="DC69" s="169">
        <f t="shared" si="227"/>
        <v>108731</v>
      </c>
      <c r="DD69" s="275">
        <f t="shared" si="176"/>
        <v>7618807</v>
      </c>
      <c r="DE69" s="67">
        <f aca="true" t="shared" si="238" ref="DE69:DH72">CQ69+CD69</f>
        <v>7618807</v>
      </c>
      <c r="DF69" s="67">
        <f t="shared" si="238"/>
        <v>5103929</v>
      </c>
      <c r="DG69" s="67">
        <f t="shared" si="238"/>
        <v>887912</v>
      </c>
      <c r="DH69" s="67">
        <f t="shared" si="238"/>
        <v>0</v>
      </c>
      <c r="DI69" s="275">
        <f>DJ69+DM69</f>
        <v>798746</v>
      </c>
      <c r="DJ69" s="67">
        <f>CV69+CI69</f>
        <v>616400</v>
      </c>
      <c r="DK69" s="67">
        <f aca="true" t="shared" si="239" ref="DK69:DL72">CX69+CJ69</f>
        <v>0</v>
      </c>
      <c r="DL69" s="67">
        <f t="shared" si="239"/>
        <v>0</v>
      </c>
      <c r="DM69" s="67">
        <f aca="true" t="shared" si="240" ref="DM69:DN72">DA69+CL69</f>
        <v>182346</v>
      </c>
      <c r="DN69" s="67">
        <f t="shared" si="240"/>
        <v>182346</v>
      </c>
      <c r="DO69" s="67">
        <f t="shared" si="105"/>
        <v>8417553</v>
      </c>
      <c r="DP69" s="169">
        <f>DR69+DU69</f>
        <v>60900</v>
      </c>
      <c r="DQ69" s="178"/>
      <c r="DR69" s="169">
        <v>60900</v>
      </c>
      <c r="DS69" s="169"/>
      <c r="DT69" s="169">
        <v>60900</v>
      </c>
      <c r="DU69" s="169"/>
      <c r="DV69" s="169">
        <f t="shared" si="210"/>
        <v>75000</v>
      </c>
      <c r="DW69" s="169"/>
      <c r="DX69" s="178"/>
      <c r="DY69" s="169"/>
      <c r="DZ69" s="178"/>
      <c r="EA69" s="178"/>
      <c r="EB69" s="169">
        <v>75000</v>
      </c>
      <c r="EC69" s="169">
        <v>75000</v>
      </c>
      <c r="ED69" s="169">
        <f t="shared" si="229"/>
        <v>135900</v>
      </c>
      <c r="EE69" s="275">
        <f t="shared" si="178"/>
        <v>7679707</v>
      </c>
      <c r="EF69" s="67">
        <f aca="true" t="shared" si="241" ref="EF69:EI72">DR69+DE69</f>
        <v>7679707</v>
      </c>
      <c r="EG69" s="67">
        <f t="shared" si="241"/>
        <v>5103929</v>
      </c>
      <c r="EH69" s="67">
        <f t="shared" si="241"/>
        <v>948812</v>
      </c>
      <c r="EI69" s="67">
        <f t="shared" si="241"/>
        <v>0</v>
      </c>
      <c r="EJ69" s="275">
        <f>EK69+EN69</f>
        <v>873746</v>
      </c>
      <c r="EK69" s="67">
        <f>DW69+DJ69</f>
        <v>616400</v>
      </c>
      <c r="EL69" s="67">
        <f aca="true" t="shared" si="242" ref="EL69:EM72">DY69+DK69</f>
        <v>0</v>
      </c>
      <c r="EM69" s="67">
        <f t="shared" si="242"/>
        <v>0</v>
      </c>
      <c r="EN69" s="67">
        <f aca="true" t="shared" si="243" ref="EN69:EO72">EB69+DM69</f>
        <v>257346</v>
      </c>
      <c r="EO69" s="67">
        <f t="shared" si="243"/>
        <v>257346</v>
      </c>
      <c r="EP69" s="67">
        <f t="shared" si="106"/>
        <v>8553453</v>
      </c>
    </row>
    <row r="70" spans="1:146" s="165" customFormat="1" ht="67.5" customHeight="1">
      <c r="A70" s="64" t="s">
        <v>22</v>
      </c>
      <c r="B70" s="64" t="s">
        <v>682</v>
      </c>
      <c r="C70" s="119" t="s">
        <v>683</v>
      </c>
      <c r="D70" s="74" t="s">
        <v>684</v>
      </c>
      <c r="E70" s="67">
        <f t="shared" si="57"/>
        <v>66585471</v>
      </c>
      <c r="F70" s="67">
        <v>66585471</v>
      </c>
      <c r="G70" s="67">
        <v>55793057</v>
      </c>
      <c r="H70" s="67">
        <v>6983312</v>
      </c>
      <c r="I70" s="67"/>
      <c r="J70" s="67">
        <f t="shared" si="58"/>
        <v>6695700</v>
      </c>
      <c r="K70" s="67">
        <v>61700</v>
      </c>
      <c r="L70" s="67"/>
      <c r="M70" s="67"/>
      <c r="N70" s="67">
        <v>6634000</v>
      </c>
      <c r="O70" s="67">
        <v>6634000</v>
      </c>
      <c r="P70" s="67">
        <f t="shared" si="48"/>
        <v>73281171</v>
      </c>
      <c r="Q70" s="169">
        <f t="shared" si="169"/>
        <v>561695</v>
      </c>
      <c r="R70" s="169">
        <v>561695</v>
      </c>
      <c r="S70" s="169">
        <v>224798</v>
      </c>
      <c r="T70" s="169">
        <v>52750</v>
      </c>
      <c r="U70" s="169"/>
      <c r="V70" s="169">
        <f t="shared" si="195"/>
        <v>4543613.74</v>
      </c>
      <c r="W70" s="169">
        <v>703589.65</v>
      </c>
      <c r="X70" s="169"/>
      <c r="Y70" s="169">
        <v>259600</v>
      </c>
      <c r="Z70" s="169">
        <v>3840024.09</v>
      </c>
      <c r="AA70" s="169">
        <v>3437675</v>
      </c>
      <c r="AB70" s="169">
        <f t="shared" si="221"/>
        <v>5105308.74</v>
      </c>
      <c r="AC70" s="275">
        <f t="shared" si="170"/>
        <v>67147166</v>
      </c>
      <c r="AD70" s="67">
        <f t="shared" si="230"/>
        <v>67147166</v>
      </c>
      <c r="AE70" s="67">
        <f t="shared" si="230"/>
        <v>56017855</v>
      </c>
      <c r="AF70" s="67">
        <f t="shared" si="230"/>
        <v>7036062</v>
      </c>
      <c r="AG70" s="67">
        <f t="shared" si="230"/>
        <v>0</v>
      </c>
      <c r="AH70" s="275">
        <f>AI70+AL70</f>
        <v>11239313.74</v>
      </c>
      <c r="AI70" s="67">
        <f t="shared" si="231"/>
        <v>765289.65</v>
      </c>
      <c r="AJ70" s="67">
        <f t="shared" si="231"/>
        <v>0</v>
      </c>
      <c r="AK70" s="67">
        <f t="shared" si="231"/>
        <v>259600</v>
      </c>
      <c r="AL70" s="67">
        <f t="shared" si="231"/>
        <v>10474024.09</v>
      </c>
      <c r="AM70" s="67">
        <f t="shared" si="231"/>
        <v>10071675</v>
      </c>
      <c r="AN70" s="67">
        <f t="shared" si="50"/>
        <v>78386479.74</v>
      </c>
      <c r="AO70" s="169">
        <f t="shared" si="171"/>
        <v>979146</v>
      </c>
      <c r="AP70" s="169">
        <v>979146</v>
      </c>
      <c r="AQ70" s="169">
        <v>21902</v>
      </c>
      <c r="AR70" s="169"/>
      <c r="AS70" s="169"/>
      <c r="AT70" s="169">
        <f>AU70+AZ70</f>
        <v>626158.2599999999</v>
      </c>
      <c r="AU70" s="169">
        <v>-703589.65</v>
      </c>
      <c r="AV70" s="178">
        <v>-703589.65</v>
      </c>
      <c r="AW70" s="169"/>
      <c r="AX70" s="178">
        <v>-259600</v>
      </c>
      <c r="AY70" s="178">
        <v>-402349.09</v>
      </c>
      <c r="AZ70" s="169">
        <v>1329747.91</v>
      </c>
      <c r="BA70" s="169">
        <v>1732097</v>
      </c>
      <c r="BB70" s="169">
        <f t="shared" si="223"/>
        <v>1605304.2599999998</v>
      </c>
      <c r="BC70" s="275">
        <f>BD70+BG70</f>
        <v>68126312</v>
      </c>
      <c r="BD70" s="67">
        <f t="shared" si="232"/>
        <v>68126312</v>
      </c>
      <c r="BE70" s="67">
        <f t="shared" si="232"/>
        <v>56039757</v>
      </c>
      <c r="BF70" s="67">
        <f t="shared" si="232"/>
        <v>7036062</v>
      </c>
      <c r="BG70" s="67">
        <f t="shared" si="232"/>
        <v>0</v>
      </c>
      <c r="BH70" s="275">
        <f>BI70+BL70</f>
        <v>11865472</v>
      </c>
      <c r="BI70" s="67">
        <f>AU70+AI70</f>
        <v>61700</v>
      </c>
      <c r="BJ70" s="67">
        <f t="shared" si="233"/>
        <v>0</v>
      </c>
      <c r="BK70" s="67">
        <f t="shared" si="233"/>
        <v>0</v>
      </c>
      <c r="BL70" s="67">
        <f t="shared" si="234"/>
        <v>11803772</v>
      </c>
      <c r="BM70" s="67">
        <f t="shared" si="234"/>
        <v>11803772</v>
      </c>
      <c r="BN70" s="67">
        <f t="shared" si="103"/>
        <v>79991784</v>
      </c>
      <c r="BO70" s="169">
        <f>BP70+BS70</f>
        <v>130231</v>
      </c>
      <c r="BP70" s="169">
        <v>130231</v>
      </c>
      <c r="BQ70" s="169"/>
      <c r="BR70" s="169"/>
      <c r="BS70" s="169"/>
      <c r="BT70" s="169">
        <f t="shared" si="202"/>
        <v>-221315</v>
      </c>
      <c r="BU70" s="169"/>
      <c r="BV70" s="178"/>
      <c r="BW70" s="169"/>
      <c r="BX70" s="178"/>
      <c r="BY70" s="178"/>
      <c r="BZ70" s="169">
        <v>-221315</v>
      </c>
      <c r="CA70" s="169">
        <v>-221315</v>
      </c>
      <c r="CB70" s="169">
        <f t="shared" si="225"/>
        <v>-91084</v>
      </c>
      <c r="CC70" s="275">
        <f>CD70+CG70</f>
        <v>68256543</v>
      </c>
      <c r="CD70" s="67">
        <f t="shared" si="235"/>
        <v>68256543</v>
      </c>
      <c r="CE70" s="67">
        <f t="shared" si="235"/>
        <v>56039757</v>
      </c>
      <c r="CF70" s="67">
        <f t="shared" si="235"/>
        <v>7036062</v>
      </c>
      <c r="CG70" s="67">
        <f t="shared" si="235"/>
        <v>0</v>
      </c>
      <c r="CH70" s="275">
        <f>CI70+CL70</f>
        <v>11644157</v>
      </c>
      <c r="CI70" s="67">
        <f>BU70+BI70</f>
        <v>61700</v>
      </c>
      <c r="CJ70" s="67">
        <f t="shared" si="236"/>
        <v>0</v>
      </c>
      <c r="CK70" s="67">
        <f t="shared" si="236"/>
        <v>0</v>
      </c>
      <c r="CL70" s="67">
        <f t="shared" si="237"/>
        <v>11582457</v>
      </c>
      <c r="CM70" s="67">
        <f t="shared" si="237"/>
        <v>11582457</v>
      </c>
      <c r="CN70" s="67">
        <f t="shared" si="104"/>
        <v>79900700</v>
      </c>
      <c r="CO70" s="169">
        <f>CQ70+CT70</f>
        <v>208189.84</v>
      </c>
      <c r="CP70" s="178">
        <v>44124.84</v>
      </c>
      <c r="CQ70" s="169">
        <v>208189.84</v>
      </c>
      <c r="CR70" s="169">
        <v>72167</v>
      </c>
      <c r="CS70" s="169">
        <v>228283</v>
      </c>
      <c r="CT70" s="169"/>
      <c r="CU70" s="169">
        <f t="shared" si="206"/>
        <v>1761779</v>
      </c>
      <c r="CV70" s="169"/>
      <c r="CW70" s="178">
        <v>19254</v>
      </c>
      <c r="CX70" s="169"/>
      <c r="CY70" s="178"/>
      <c r="CZ70" s="178"/>
      <c r="DA70" s="169">
        <v>1761779</v>
      </c>
      <c r="DB70" s="169">
        <v>1761779</v>
      </c>
      <c r="DC70" s="169">
        <f t="shared" si="227"/>
        <v>1969968.84</v>
      </c>
      <c r="DD70" s="275">
        <f>DE70+DH70</f>
        <v>68464732.84</v>
      </c>
      <c r="DE70" s="67">
        <f t="shared" si="238"/>
        <v>68464732.84</v>
      </c>
      <c r="DF70" s="67">
        <f t="shared" si="238"/>
        <v>56111924</v>
      </c>
      <c r="DG70" s="67">
        <f t="shared" si="238"/>
        <v>7264345</v>
      </c>
      <c r="DH70" s="67">
        <f t="shared" si="238"/>
        <v>0</v>
      </c>
      <c r="DI70" s="275">
        <f>DJ70+DM70</f>
        <v>13405936</v>
      </c>
      <c r="DJ70" s="67">
        <f>CV70+CI70</f>
        <v>61700</v>
      </c>
      <c r="DK70" s="67">
        <f t="shared" si="239"/>
        <v>0</v>
      </c>
      <c r="DL70" s="67">
        <f t="shared" si="239"/>
        <v>0</v>
      </c>
      <c r="DM70" s="67">
        <f t="shared" si="240"/>
        <v>13344236</v>
      </c>
      <c r="DN70" s="67">
        <f t="shared" si="240"/>
        <v>13344236</v>
      </c>
      <c r="DO70" s="67">
        <f t="shared" si="105"/>
        <v>81870668.84</v>
      </c>
      <c r="DP70" s="169">
        <f>DR70+DU70</f>
        <v>451478</v>
      </c>
      <c r="DQ70" s="178">
        <v>164771</v>
      </c>
      <c r="DR70" s="169">
        <v>451478</v>
      </c>
      <c r="DS70" s="169"/>
      <c r="DT70" s="169"/>
      <c r="DU70" s="169"/>
      <c r="DV70" s="169">
        <f t="shared" si="210"/>
        <v>106225</v>
      </c>
      <c r="DW70" s="169"/>
      <c r="DX70" s="178">
        <v>56225</v>
      </c>
      <c r="DY70" s="169"/>
      <c r="DZ70" s="178"/>
      <c r="EA70" s="178"/>
      <c r="EB70" s="169">
        <v>106225</v>
      </c>
      <c r="EC70" s="169">
        <v>106225</v>
      </c>
      <c r="ED70" s="169">
        <f t="shared" si="229"/>
        <v>557703</v>
      </c>
      <c r="EE70" s="275">
        <f>EF70+EI70</f>
        <v>68916210.84</v>
      </c>
      <c r="EF70" s="67">
        <f t="shared" si="241"/>
        <v>68916210.84</v>
      </c>
      <c r="EG70" s="67">
        <f t="shared" si="241"/>
        <v>56111924</v>
      </c>
      <c r="EH70" s="67">
        <f t="shared" si="241"/>
        <v>7264345</v>
      </c>
      <c r="EI70" s="67">
        <f t="shared" si="241"/>
        <v>0</v>
      </c>
      <c r="EJ70" s="275">
        <f>EK70+EN70</f>
        <v>13512161</v>
      </c>
      <c r="EK70" s="67">
        <f>DW70+DJ70</f>
        <v>61700</v>
      </c>
      <c r="EL70" s="67">
        <f t="shared" si="242"/>
        <v>0</v>
      </c>
      <c r="EM70" s="67">
        <f t="shared" si="242"/>
        <v>0</v>
      </c>
      <c r="EN70" s="67">
        <f t="shared" si="243"/>
        <v>13450461</v>
      </c>
      <c r="EO70" s="67">
        <f t="shared" si="243"/>
        <v>13450461</v>
      </c>
      <c r="EP70" s="67">
        <f t="shared" si="106"/>
        <v>82428371.84</v>
      </c>
    </row>
    <row r="71" spans="1:146" s="165" customFormat="1" ht="42" customHeight="1">
      <c r="A71" s="64" t="s">
        <v>23</v>
      </c>
      <c r="B71" s="64" t="s">
        <v>686</v>
      </c>
      <c r="C71" s="119" t="s">
        <v>687</v>
      </c>
      <c r="D71" s="74" t="s">
        <v>688</v>
      </c>
      <c r="E71" s="67">
        <f t="shared" si="57"/>
        <v>701133</v>
      </c>
      <c r="F71" s="67">
        <v>701133</v>
      </c>
      <c r="G71" s="67">
        <v>681573</v>
      </c>
      <c r="H71" s="67"/>
      <c r="I71" s="67"/>
      <c r="J71" s="67">
        <f t="shared" si="58"/>
        <v>63990</v>
      </c>
      <c r="K71" s="67"/>
      <c r="L71" s="67"/>
      <c r="M71" s="67"/>
      <c r="N71" s="67">
        <v>63990</v>
      </c>
      <c r="O71" s="67">
        <v>63990</v>
      </c>
      <c r="P71" s="67">
        <f t="shared" si="48"/>
        <v>765123</v>
      </c>
      <c r="Q71" s="169">
        <f t="shared" si="169"/>
        <v>0</v>
      </c>
      <c r="R71" s="169"/>
      <c r="S71" s="169"/>
      <c r="T71" s="169"/>
      <c r="U71" s="169"/>
      <c r="V71" s="169">
        <f t="shared" si="195"/>
        <v>0</v>
      </c>
      <c r="W71" s="169"/>
      <c r="X71" s="169"/>
      <c r="Y71" s="169"/>
      <c r="Z71" s="169"/>
      <c r="AA71" s="169"/>
      <c r="AB71" s="169">
        <f t="shared" si="221"/>
        <v>0</v>
      </c>
      <c r="AC71" s="275">
        <f t="shared" si="170"/>
        <v>701133</v>
      </c>
      <c r="AD71" s="67">
        <f t="shared" si="230"/>
        <v>701133</v>
      </c>
      <c r="AE71" s="67">
        <f t="shared" si="230"/>
        <v>681573</v>
      </c>
      <c r="AF71" s="67">
        <f t="shared" si="230"/>
        <v>0</v>
      </c>
      <c r="AG71" s="67">
        <f t="shared" si="230"/>
        <v>0</v>
      </c>
      <c r="AH71" s="275">
        <f>AI71+AL71</f>
        <v>63990</v>
      </c>
      <c r="AI71" s="67">
        <f t="shared" si="231"/>
        <v>0</v>
      </c>
      <c r="AJ71" s="67">
        <f t="shared" si="231"/>
        <v>0</v>
      </c>
      <c r="AK71" s="67">
        <f t="shared" si="231"/>
        <v>0</v>
      </c>
      <c r="AL71" s="67">
        <f t="shared" si="231"/>
        <v>63990</v>
      </c>
      <c r="AM71" s="67">
        <f t="shared" si="231"/>
        <v>63990</v>
      </c>
      <c r="AN71" s="67">
        <f t="shared" si="50"/>
        <v>765123</v>
      </c>
      <c r="AO71" s="169">
        <f t="shared" si="171"/>
        <v>0</v>
      </c>
      <c r="AP71" s="169"/>
      <c r="AQ71" s="169"/>
      <c r="AR71" s="169"/>
      <c r="AS71" s="169"/>
      <c r="AT71" s="169">
        <f t="shared" si="198"/>
        <v>0</v>
      </c>
      <c r="AU71" s="169"/>
      <c r="AV71" s="178"/>
      <c r="AW71" s="169"/>
      <c r="AX71" s="169"/>
      <c r="AY71" s="169"/>
      <c r="AZ71" s="169"/>
      <c r="BA71" s="169"/>
      <c r="BB71" s="169">
        <f t="shared" si="223"/>
        <v>0</v>
      </c>
      <c r="BC71" s="275">
        <f t="shared" si="172"/>
        <v>701133</v>
      </c>
      <c r="BD71" s="67">
        <f t="shared" si="232"/>
        <v>701133</v>
      </c>
      <c r="BE71" s="67">
        <f t="shared" si="232"/>
        <v>681573</v>
      </c>
      <c r="BF71" s="67">
        <f t="shared" si="232"/>
        <v>0</v>
      </c>
      <c r="BG71" s="67">
        <f t="shared" si="232"/>
        <v>0</v>
      </c>
      <c r="BH71" s="275">
        <f>BI71+BL71</f>
        <v>63990</v>
      </c>
      <c r="BI71" s="67">
        <f>AU71+AI71</f>
        <v>0</v>
      </c>
      <c r="BJ71" s="67">
        <f t="shared" si="233"/>
        <v>0</v>
      </c>
      <c r="BK71" s="67">
        <f t="shared" si="233"/>
        <v>0</v>
      </c>
      <c r="BL71" s="67">
        <f t="shared" si="234"/>
        <v>63990</v>
      </c>
      <c r="BM71" s="67">
        <f t="shared" si="234"/>
        <v>63990</v>
      </c>
      <c r="BN71" s="67">
        <f t="shared" si="103"/>
        <v>765123</v>
      </c>
      <c r="BO71" s="169">
        <f>BP71+BS71</f>
        <v>0</v>
      </c>
      <c r="BP71" s="169"/>
      <c r="BQ71" s="169"/>
      <c r="BR71" s="169"/>
      <c r="BS71" s="169"/>
      <c r="BT71" s="169">
        <f t="shared" si="202"/>
        <v>0</v>
      </c>
      <c r="BU71" s="169"/>
      <c r="BV71" s="178"/>
      <c r="BW71" s="169"/>
      <c r="BX71" s="169"/>
      <c r="BY71" s="169"/>
      <c r="BZ71" s="169"/>
      <c r="CA71" s="169"/>
      <c r="CB71" s="169">
        <f t="shared" si="225"/>
        <v>0</v>
      </c>
      <c r="CC71" s="275">
        <f>CD71+CG71</f>
        <v>701133</v>
      </c>
      <c r="CD71" s="67">
        <f t="shared" si="235"/>
        <v>701133</v>
      </c>
      <c r="CE71" s="67">
        <f t="shared" si="235"/>
        <v>681573</v>
      </c>
      <c r="CF71" s="67">
        <f t="shared" si="235"/>
        <v>0</v>
      </c>
      <c r="CG71" s="67">
        <f t="shared" si="235"/>
        <v>0</v>
      </c>
      <c r="CH71" s="275">
        <f>CI71+CL71</f>
        <v>63990</v>
      </c>
      <c r="CI71" s="67">
        <f>BU71+BI71</f>
        <v>0</v>
      </c>
      <c r="CJ71" s="67">
        <f t="shared" si="236"/>
        <v>0</v>
      </c>
      <c r="CK71" s="67">
        <f t="shared" si="236"/>
        <v>0</v>
      </c>
      <c r="CL71" s="67">
        <f t="shared" si="237"/>
        <v>63990</v>
      </c>
      <c r="CM71" s="67">
        <f t="shared" si="237"/>
        <v>63990</v>
      </c>
      <c r="CN71" s="67">
        <f t="shared" si="104"/>
        <v>765123</v>
      </c>
      <c r="CO71" s="169">
        <f>CQ71+CT71</f>
        <v>45656</v>
      </c>
      <c r="CP71" s="178"/>
      <c r="CQ71" s="169">
        <v>45656</v>
      </c>
      <c r="CR71" s="169">
        <v>45656</v>
      </c>
      <c r="CS71" s="169"/>
      <c r="CT71" s="169"/>
      <c r="CU71" s="169">
        <f t="shared" si="206"/>
        <v>0</v>
      </c>
      <c r="CV71" s="169"/>
      <c r="CW71" s="178"/>
      <c r="CX71" s="169"/>
      <c r="CY71" s="169"/>
      <c r="CZ71" s="169"/>
      <c r="DA71" s="169"/>
      <c r="DB71" s="169"/>
      <c r="DC71" s="169">
        <f t="shared" si="227"/>
        <v>45656</v>
      </c>
      <c r="DD71" s="275">
        <f>DE71+DH71</f>
        <v>746789</v>
      </c>
      <c r="DE71" s="67">
        <f t="shared" si="238"/>
        <v>746789</v>
      </c>
      <c r="DF71" s="67">
        <f t="shared" si="238"/>
        <v>727229</v>
      </c>
      <c r="DG71" s="67">
        <f t="shared" si="238"/>
        <v>0</v>
      </c>
      <c r="DH71" s="67">
        <f t="shared" si="238"/>
        <v>0</v>
      </c>
      <c r="DI71" s="275">
        <f>DJ71+DM71</f>
        <v>63990</v>
      </c>
      <c r="DJ71" s="67">
        <f>CV71+CI71</f>
        <v>0</v>
      </c>
      <c r="DK71" s="67">
        <f t="shared" si="239"/>
        <v>0</v>
      </c>
      <c r="DL71" s="67">
        <f t="shared" si="239"/>
        <v>0</v>
      </c>
      <c r="DM71" s="67">
        <f t="shared" si="240"/>
        <v>63990</v>
      </c>
      <c r="DN71" s="67">
        <f t="shared" si="240"/>
        <v>63990</v>
      </c>
      <c r="DO71" s="67">
        <f t="shared" si="105"/>
        <v>810779</v>
      </c>
      <c r="DP71" s="169">
        <f>DR71+DU71</f>
        <v>0</v>
      </c>
      <c r="DQ71" s="178"/>
      <c r="DR71" s="169"/>
      <c r="DS71" s="169"/>
      <c r="DT71" s="169"/>
      <c r="DU71" s="169"/>
      <c r="DV71" s="169">
        <f t="shared" si="210"/>
        <v>0</v>
      </c>
      <c r="DW71" s="169"/>
      <c r="DX71" s="178"/>
      <c r="DY71" s="169"/>
      <c r="DZ71" s="169"/>
      <c r="EA71" s="169"/>
      <c r="EB71" s="169"/>
      <c r="EC71" s="169"/>
      <c r="ED71" s="169">
        <f t="shared" si="229"/>
        <v>0</v>
      </c>
      <c r="EE71" s="275">
        <f>EF71+EI71</f>
        <v>746789</v>
      </c>
      <c r="EF71" s="67">
        <f t="shared" si="241"/>
        <v>746789</v>
      </c>
      <c r="EG71" s="67">
        <f t="shared" si="241"/>
        <v>727229</v>
      </c>
      <c r="EH71" s="67">
        <f t="shared" si="241"/>
        <v>0</v>
      </c>
      <c r="EI71" s="67">
        <f t="shared" si="241"/>
        <v>0</v>
      </c>
      <c r="EJ71" s="275">
        <f>EK71+EN71</f>
        <v>63990</v>
      </c>
      <c r="EK71" s="67">
        <f>DW71+DJ71</f>
        <v>0</v>
      </c>
      <c r="EL71" s="67">
        <f t="shared" si="242"/>
        <v>0</v>
      </c>
      <c r="EM71" s="67">
        <f t="shared" si="242"/>
        <v>0</v>
      </c>
      <c r="EN71" s="67">
        <f t="shared" si="243"/>
        <v>63990</v>
      </c>
      <c r="EO71" s="67">
        <f t="shared" si="243"/>
        <v>63990</v>
      </c>
      <c r="EP71" s="67">
        <f t="shared" si="106"/>
        <v>810779</v>
      </c>
    </row>
    <row r="72" spans="1:146" s="165" customFormat="1" ht="25.5">
      <c r="A72" s="64" t="s">
        <v>24</v>
      </c>
      <c r="B72" s="64" t="s">
        <v>33</v>
      </c>
      <c r="C72" s="119" t="s">
        <v>689</v>
      </c>
      <c r="D72" s="74" t="s">
        <v>721</v>
      </c>
      <c r="E72" s="67">
        <f t="shared" si="57"/>
        <v>1062789</v>
      </c>
      <c r="F72" s="67">
        <v>1062789</v>
      </c>
      <c r="G72" s="67">
        <v>921016</v>
      </c>
      <c r="H72" s="67">
        <v>51213</v>
      </c>
      <c r="I72" s="67"/>
      <c r="J72" s="67">
        <f t="shared" si="58"/>
        <v>9100</v>
      </c>
      <c r="K72" s="67">
        <v>9100</v>
      </c>
      <c r="L72" s="67"/>
      <c r="M72" s="67">
        <v>9000</v>
      </c>
      <c r="N72" s="67"/>
      <c r="O72" s="67"/>
      <c r="P72" s="67">
        <f t="shared" si="48"/>
        <v>1071889</v>
      </c>
      <c r="Q72" s="169">
        <f t="shared" si="169"/>
        <v>2210</v>
      </c>
      <c r="R72" s="169">
        <v>2210</v>
      </c>
      <c r="S72" s="169"/>
      <c r="T72" s="169"/>
      <c r="U72" s="169"/>
      <c r="V72" s="169">
        <f t="shared" si="195"/>
        <v>0</v>
      </c>
      <c r="W72" s="169"/>
      <c r="X72" s="169"/>
      <c r="Y72" s="169"/>
      <c r="Z72" s="169"/>
      <c r="AA72" s="169"/>
      <c r="AB72" s="169">
        <f t="shared" si="221"/>
        <v>2210</v>
      </c>
      <c r="AC72" s="275">
        <f t="shared" si="170"/>
        <v>1064999</v>
      </c>
      <c r="AD72" s="67">
        <f t="shared" si="230"/>
        <v>1064999</v>
      </c>
      <c r="AE72" s="67">
        <f t="shared" si="230"/>
        <v>921016</v>
      </c>
      <c r="AF72" s="67">
        <f t="shared" si="230"/>
        <v>51213</v>
      </c>
      <c r="AG72" s="67">
        <f t="shared" si="230"/>
        <v>0</v>
      </c>
      <c r="AH72" s="275">
        <f>AI72+AL72</f>
        <v>9100</v>
      </c>
      <c r="AI72" s="67">
        <f t="shared" si="231"/>
        <v>9100</v>
      </c>
      <c r="AJ72" s="67">
        <f t="shared" si="231"/>
        <v>0</v>
      </c>
      <c r="AK72" s="67">
        <f t="shared" si="231"/>
        <v>9000</v>
      </c>
      <c r="AL72" s="67">
        <f t="shared" si="231"/>
        <v>0</v>
      </c>
      <c r="AM72" s="67">
        <f t="shared" si="231"/>
        <v>0</v>
      </c>
      <c r="AN72" s="67">
        <f t="shared" si="50"/>
        <v>1074099</v>
      </c>
      <c r="AO72" s="169">
        <f t="shared" si="171"/>
        <v>0</v>
      </c>
      <c r="AP72" s="169"/>
      <c r="AQ72" s="169"/>
      <c r="AR72" s="169"/>
      <c r="AS72" s="169"/>
      <c r="AT72" s="169">
        <f t="shared" si="198"/>
        <v>0</v>
      </c>
      <c r="AU72" s="169"/>
      <c r="AV72" s="178"/>
      <c r="AW72" s="169"/>
      <c r="AX72" s="178"/>
      <c r="AY72" s="169"/>
      <c r="AZ72" s="169"/>
      <c r="BA72" s="169"/>
      <c r="BB72" s="169">
        <f t="shared" si="223"/>
        <v>0</v>
      </c>
      <c r="BC72" s="275">
        <f t="shared" si="172"/>
        <v>1064999</v>
      </c>
      <c r="BD72" s="67">
        <f t="shared" si="232"/>
        <v>1064999</v>
      </c>
      <c r="BE72" s="67">
        <f t="shared" si="232"/>
        <v>921016</v>
      </c>
      <c r="BF72" s="67">
        <f t="shared" si="232"/>
        <v>51213</v>
      </c>
      <c r="BG72" s="67">
        <f t="shared" si="232"/>
        <v>0</v>
      </c>
      <c r="BH72" s="275">
        <f>BI72+BL72</f>
        <v>9100</v>
      </c>
      <c r="BI72" s="67">
        <f>AU72+AI72</f>
        <v>9100</v>
      </c>
      <c r="BJ72" s="67">
        <f t="shared" si="233"/>
        <v>0</v>
      </c>
      <c r="BK72" s="67">
        <f t="shared" si="233"/>
        <v>9000</v>
      </c>
      <c r="BL72" s="67">
        <f t="shared" si="234"/>
        <v>0</v>
      </c>
      <c r="BM72" s="67">
        <f t="shared" si="234"/>
        <v>0</v>
      </c>
      <c r="BN72" s="67">
        <f t="shared" si="103"/>
        <v>1074099</v>
      </c>
      <c r="BO72" s="169">
        <f>BP72+BS72</f>
        <v>40000</v>
      </c>
      <c r="BP72" s="169">
        <v>40000</v>
      </c>
      <c r="BQ72" s="169"/>
      <c r="BR72" s="169"/>
      <c r="BS72" s="169"/>
      <c r="BT72" s="169">
        <f t="shared" si="202"/>
        <v>0</v>
      </c>
      <c r="BU72" s="169"/>
      <c r="BV72" s="178"/>
      <c r="BW72" s="169"/>
      <c r="BX72" s="178"/>
      <c r="BY72" s="169"/>
      <c r="BZ72" s="169"/>
      <c r="CA72" s="169"/>
      <c r="CB72" s="169">
        <f t="shared" si="225"/>
        <v>40000</v>
      </c>
      <c r="CC72" s="275">
        <f>CD72+CG72</f>
        <v>1104999</v>
      </c>
      <c r="CD72" s="67">
        <f t="shared" si="235"/>
        <v>1104999</v>
      </c>
      <c r="CE72" s="67">
        <f t="shared" si="235"/>
        <v>921016</v>
      </c>
      <c r="CF72" s="67">
        <f t="shared" si="235"/>
        <v>51213</v>
      </c>
      <c r="CG72" s="67">
        <f t="shared" si="235"/>
        <v>0</v>
      </c>
      <c r="CH72" s="275">
        <f>CI72+CL72</f>
        <v>9100</v>
      </c>
      <c r="CI72" s="67">
        <f>BU72+BI72</f>
        <v>9100</v>
      </c>
      <c r="CJ72" s="67">
        <f t="shared" si="236"/>
        <v>0</v>
      </c>
      <c r="CK72" s="67">
        <f t="shared" si="236"/>
        <v>9000</v>
      </c>
      <c r="CL72" s="67">
        <f t="shared" si="237"/>
        <v>0</v>
      </c>
      <c r="CM72" s="67">
        <f t="shared" si="237"/>
        <v>0</v>
      </c>
      <c r="CN72" s="67">
        <f t="shared" si="104"/>
        <v>1114099</v>
      </c>
      <c r="CO72" s="169">
        <f>CQ72+CT72</f>
        <v>-38900</v>
      </c>
      <c r="CP72" s="178"/>
      <c r="CQ72" s="169">
        <v>-38900</v>
      </c>
      <c r="CR72" s="169"/>
      <c r="CS72" s="169"/>
      <c r="CT72" s="169"/>
      <c r="CU72" s="169">
        <f t="shared" si="206"/>
        <v>38900</v>
      </c>
      <c r="CV72" s="169"/>
      <c r="CW72" s="178"/>
      <c r="CX72" s="169"/>
      <c r="CY72" s="178"/>
      <c r="CZ72" s="169"/>
      <c r="DA72" s="169">
        <v>38900</v>
      </c>
      <c r="DB72" s="169">
        <v>38900</v>
      </c>
      <c r="DC72" s="169">
        <f t="shared" si="227"/>
        <v>0</v>
      </c>
      <c r="DD72" s="275">
        <f>DE72+DH72</f>
        <v>1066099</v>
      </c>
      <c r="DE72" s="67">
        <f t="shared" si="238"/>
        <v>1066099</v>
      </c>
      <c r="DF72" s="67">
        <f t="shared" si="238"/>
        <v>921016</v>
      </c>
      <c r="DG72" s="67">
        <f t="shared" si="238"/>
        <v>51213</v>
      </c>
      <c r="DH72" s="67">
        <f t="shared" si="238"/>
        <v>0</v>
      </c>
      <c r="DI72" s="275">
        <f>DJ72+DM72</f>
        <v>48000</v>
      </c>
      <c r="DJ72" s="67">
        <f>CV72+CI72</f>
        <v>9100</v>
      </c>
      <c r="DK72" s="67">
        <f t="shared" si="239"/>
        <v>0</v>
      </c>
      <c r="DL72" s="67">
        <f t="shared" si="239"/>
        <v>9000</v>
      </c>
      <c r="DM72" s="67">
        <f t="shared" si="240"/>
        <v>38900</v>
      </c>
      <c r="DN72" s="67">
        <f t="shared" si="240"/>
        <v>38900</v>
      </c>
      <c r="DO72" s="67">
        <f t="shared" si="105"/>
        <v>1114099</v>
      </c>
      <c r="DP72" s="169">
        <f>DR72+DU72</f>
        <v>3000</v>
      </c>
      <c r="DQ72" s="178"/>
      <c r="DR72" s="169">
        <v>3000</v>
      </c>
      <c r="DS72" s="169"/>
      <c r="DT72" s="169">
        <v>3000</v>
      </c>
      <c r="DU72" s="169"/>
      <c r="DV72" s="169">
        <f t="shared" si="210"/>
        <v>0</v>
      </c>
      <c r="DW72" s="169"/>
      <c r="DX72" s="178"/>
      <c r="DY72" s="169"/>
      <c r="DZ72" s="178"/>
      <c r="EA72" s="169"/>
      <c r="EB72" s="169"/>
      <c r="EC72" s="169"/>
      <c r="ED72" s="169">
        <f t="shared" si="229"/>
        <v>3000</v>
      </c>
      <c r="EE72" s="275">
        <f>EF72+EI72</f>
        <v>1069099</v>
      </c>
      <c r="EF72" s="67">
        <f t="shared" si="241"/>
        <v>1069099</v>
      </c>
      <c r="EG72" s="67">
        <f t="shared" si="241"/>
        <v>921016</v>
      </c>
      <c r="EH72" s="67">
        <f t="shared" si="241"/>
        <v>54213</v>
      </c>
      <c r="EI72" s="67">
        <f t="shared" si="241"/>
        <v>0</v>
      </c>
      <c r="EJ72" s="275">
        <f>EK72+EN72</f>
        <v>48000</v>
      </c>
      <c r="EK72" s="67">
        <f>DW72+DJ72</f>
        <v>9100</v>
      </c>
      <c r="EL72" s="67">
        <f t="shared" si="242"/>
        <v>0</v>
      </c>
      <c r="EM72" s="67">
        <f t="shared" si="242"/>
        <v>9000</v>
      </c>
      <c r="EN72" s="67">
        <f t="shared" si="243"/>
        <v>38900</v>
      </c>
      <c r="EO72" s="67">
        <f t="shared" si="243"/>
        <v>38900</v>
      </c>
      <c r="EP72" s="67">
        <f t="shared" si="106"/>
        <v>1117099</v>
      </c>
    </row>
    <row r="73" spans="1:146" s="165" customFormat="1" ht="12.75">
      <c r="A73" s="72" t="s">
        <v>106</v>
      </c>
      <c r="B73" s="64">
        <v>1160</v>
      </c>
      <c r="C73" s="119"/>
      <c r="D73" s="77" t="s">
        <v>107</v>
      </c>
      <c r="E73" s="67">
        <f>SUM(E74:E75)</f>
        <v>1513811</v>
      </c>
      <c r="F73" s="67">
        <f aca="true" t="shared" si="244" ref="F73:O73">SUM(F74:F75)</f>
        <v>1513811</v>
      </c>
      <c r="G73" s="67">
        <f t="shared" si="244"/>
        <v>1282971</v>
      </c>
      <c r="H73" s="67">
        <f t="shared" si="244"/>
        <v>0</v>
      </c>
      <c r="I73" s="67">
        <f t="shared" si="244"/>
        <v>0</v>
      </c>
      <c r="J73" s="67">
        <f t="shared" si="244"/>
        <v>0</v>
      </c>
      <c r="K73" s="67">
        <f t="shared" si="244"/>
        <v>0</v>
      </c>
      <c r="L73" s="67">
        <f t="shared" si="244"/>
        <v>0</v>
      </c>
      <c r="M73" s="67">
        <f t="shared" si="244"/>
        <v>0</v>
      </c>
      <c r="N73" s="67">
        <f t="shared" si="244"/>
        <v>0</v>
      </c>
      <c r="O73" s="67">
        <f t="shared" si="244"/>
        <v>0</v>
      </c>
      <c r="P73" s="67">
        <f t="shared" si="48"/>
        <v>1513811</v>
      </c>
      <c r="Q73" s="169">
        <f>SUM(Q74:Q75)</f>
        <v>221890</v>
      </c>
      <c r="R73" s="169">
        <f aca="true" t="shared" si="245" ref="R73:AA73">SUM(R74:R75)</f>
        <v>221890</v>
      </c>
      <c r="S73" s="169">
        <f t="shared" si="245"/>
        <v>194950</v>
      </c>
      <c r="T73" s="169">
        <f t="shared" si="245"/>
        <v>0</v>
      </c>
      <c r="U73" s="169">
        <f t="shared" si="245"/>
        <v>0</v>
      </c>
      <c r="V73" s="169">
        <f t="shared" si="245"/>
        <v>0</v>
      </c>
      <c r="W73" s="169">
        <f t="shared" si="245"/>
        <v>0</v>
      </c>
      <c r="X73" s="169">
        <f t="shared" si="245"/>
        <v>0</v>
      </c>
      <c r="Y73" s="169">
        <f t="shared" si="245"/>
        <v>0</v>
      </c>
      <c r="Z73" s="169">
        <f t="shared" si="245"/>
        <v>0</v>
      </c>
      <c r="AA73" s="169">
        <f t="shared" si="245"/>
        <v>0</v>
      </c>
      <c r="AB73" s="169">
        <f t="shared" si="221"/>
        <v>221890</v>
      </c>
      <c r="AC73" s="275">
        <f>SUM(AC74:AC75)</f>
        <v>1735701</v>
      </c>
      <c r="AD73" s="67">
        <f aca="true" t="shared" si="246" ref="AD73:AM73">SUM(AD74:AD75)</f>
        <v>1735701</v>
      </c>
      <c r="AE73" s="67">
        <f t="shared" si="246"/>
        <v>1477921</v>
      </c>
      <c r="AF73" s="67">
        <f t="shared" si="246"/>
        <v>0</v>
      </c>
      <c r="AG73" s="67">
        <f t="shared" si="246"/>
        <v>0</v>
      </c>
      <c r="AH73" s="275">
        <f t="shared" si="246"/>
        <v>0</v>
      </c>
      <c r="AI73" s="67">
        <f t="shared" si="246"/>
        <v>0</v>
      </c>
      <c r="AJ73" s="67">
        <f t="shared" si="246"/>
        <v>0</v>
      </c>
      <c r="AK73" s="67">
        <f t="shared" si="246"/>
        <v>0</v>
      </c>
      <c r="AL73" s="67">
        <f t="shared" si="246"/>
        <v>0</v>
      </c>
      <c r="AM73" s="67">
        <f t="shared" si="246"/>
        <v>0</v>
      </c>
      <c r="AN73" s="67">
        <f t="shared" si="50"/>
        <v>1735701</v>
      </c>
      <c r="AO73" s="169">
        <f>SUM(AO74:AO75)</f>
        <v>30533</v>
      </c>
      <c r="AP73" s="169">
        <f aca="true" t="shared" si="247" ref="AP73:BA73">SUM(AP74:AP75)</f>
        <v>30533</v>
      </c>
      <c r="AQ73" s="169">
        <f t="shared" si="247"/>
        <v>0</v>
      </c>
      <c r="AR73" s="169">
        <f t="shared" si="247"/>
        <v>0</v>
      </c>
      <c r="AS73" s="169">
        <f t="shared" si="247"/>
        <v>0</v>
      </c>
      <c r="AT73" s="169">
        <f t="shared" si="247"/>
        <v>17000</v>
      </c>
      <c r="AU73" s="169">
        <f t="shared" si="247"/>
        <v>0</v>
      </c>
      <c r="AV73" s="178"/>
      <c r="AW73" s="169">
        <f t="shared" si="247"/>
        <v>0</v>
      </c>
      <c r="AX73" s="169">
        <f t="shared" si="247"/>
        <v>0</v>
      </c>
      <c r="AY73" s="169"/>
      <c r="AZ73" s="169">
        <f t="shared" si="247"/>
        <v>17000</v>
      </c>
      <c r="BA73" s="169">
        <f t="shared" si="247"/>
        <v>17000</v>
      </c>
      <c r="BB73" s="169">
        <f t="shared" si="223"/>
        <v>47533</v>
      </c>
      <c r="BC73" s="275">
        <f>SUM(BC74:BC75)</f>
        <v>1766234</v>
      </c>
      <c r="BD73" s="67">
        <f aca="true" t="shared" si="248" ref="BD73:BM73">SUM(BD74:BD75)</f>
        <v>1766234</v>
      </c>
      <c r="BE73" s="67">
        <f t="shared" si="248"/>
        <v>1477921</v>
      </c>
      <c r="BF73" s="67">
        <f t="shared" si="248"/>
        <v>0</v>
      </c>
      <c r="BG73" s="67">
        <f t="shared" si="248"/>
        <v>0</v>
      </c>
      <c r="BH73" s="275">
        <f t="shared" si="248"/>
        <v>17000</v>
      </c>
      <c r="BI73" s="67">
        <f t="shared" si="248"/>
        <v>0</v>
      </c>
      <c r="BJ73" s="67">
        <f t="shared" si="248"/>
        <v>0</v>
      </c>
      <c r="BK73" s="67">
        <f t="shared" si="248"/>
        <v>0</v>
      </c>
      <c r="BL73" s="67">
        <f t="shared" si="248"/>
        <v>17000</v>
      </c>
      <c r="BM73" s="67">
        <f t="shared" si="248"/>
        <v>17000</v>
      </c>
      <c r="BN73" s="67">
        <f t="shared" si="103"/>
        <v>1783234</v>
      </c>
      <c r="BO73" s="169">
        <f>SUM(BO74:BO75)</f>
        <v>5000</v>
      </c>
      <c r="BP73" s="169">
        <f aca="true" t="shared" si="249" ref="BP73:BU73">SUM(BP74:BP75)</f>
        <v>5000</v>
      </c>
      <c r="BQ73" s="169">
        <f t="shared" si="249"/>
        <v>0</v>
      </c>
      <c r="BR73" s="169">
        <f t="shared" si="249"/>
        <v>0</v>
      </c>
      <c r="BS73" s="169">
        <f t="shared" si="249"/>
        <v>0</v>
      </c>
      <c r="BT73" s="169">
        <f t="shared" si="249"/>
        <v>0</v>
      </c>
      <c r="BU73" s="169">
        <f t="shared" si="249"/>
        <v>0</v>
      </c>
      <c r="BV73" s="178"/>
      <c r="BW73" s="169">
        <f>SUM(BW74:BW75)</f>
        <v>0</v>
      </c>
      <c r="BX73" s="169">
        <f>SUM(BX74:BX75)</f>
        <v>0</v>
      </c>
      <c r="BY73" s="169"/>
      <c r="BZ73" s="169">
        <f>SUM(BZ74:BZ75)</f>
        <v>0</v>
      </c>
      <c r="CA73" s="169">
        <f>SUM(CA74:CA75)</f>
        <v>0</v>
      </c>
      <c r="CB73" s="169">
        <f t="shared" si="225"/>
        <v>5000</v>
      </c>
      <c r="CC73" s="275">
        <f>SUM(CC74:CC75)</f>
        <v>1771234</v>
      </c>
      <c r="CD73" s="67">
        <f aca="true" t="shared" si="250" ref="CD73:CM73">SUM(CD74:CD75)</f>
        <v>1771234</v>
      </c>
      <c r="CE73" s="67">
        <f t="shared" si="250"/>
        <v>1477921</v>
      </c>
      <c r="CF73" s="67">
        <f t="shared" si="250"/>
        <v>0</v>
      </c>
      <c r="CG73" s="67">
        <f t="shared" si="250"/>
        <v>0</v>
      </c>
      <c r="CH73" s="275">
        <f t="shared" si="250"/>
        <v>17000</v>
      </c>
      <c r="CI73" s="67">
        <f t="shared" si="250"/>
        <v>0</v>
      </c>
      <c r="CJ73" s="67">
        <f t="shared" si="250"/>
        <v>0</v>
      </c>
      <c r="CK73" s="67">
        <f t="shared" si="250"/>
        <v>0</v>
      </c>
      <c r="CL73" s="67">
        <f t="shared" si="250"/>
        <v>17000</v>
      </c>
      <c r="CM73" s="67">
        <f t="shared" si="250"/>
        <v>17000</v>
      </c>
      <c r="CN73" s="67">
        <f t="shared" si="104"/>
        <v>1788234</v>
      </c>
      <c r="CO73" s="169">
        <f>SUM(CO74:CO75)</f>
        <v>68880</v>
      </c>
      <c r="CP73" s="178"/>
      <c r="CQ73" s="169">
        <f aca="true" t="shared" si="251" ref="CQ73:CV73">SUM(CQ74:CQ75)</f>
        <v>68880</v>
      </c>
      <c r="CR73" s="169">
        <f t="shared" si="251"/>
        <v>0</v>
      </c>
      <c r="CS73" s="169">
        <f t="shared" si="251"/>
        <v>0</v>
      </c>
      <c r="CT73" s="169">
        <f t="shared" si="251"/>
        <v>0</v>
      </c>
      <c r="CU73" s="169">
        <f t="shared" si="251"/>
        <v>74260</v>
      </c>
      <c r="CV73" s="169">
        <f t="shared" si="251"/>
        <v>0</v>
      </c>
      <c r="CW73" s="178"/>
      <c r="CX73" s="169">
        <f>SUM(CX74:CX75)</f>
        <v>0</v>
      </c>
      <c r="CY73" s="169">
        <f>SUM(CY74:CY75)</f>
        <v>0</v>
      </c>
      <c r="CZ73" s="169"/>
      <c r="DA73" s="169">
        <f>SUM(DA74:DA75)</f>
        <v>74260</v>
      </c>
      <c r="DB73" s="169">
        <f>SUM(DB74:DB75)</f>
        <v>74260</v>
      </c>
      <c r="DC73" s="169">
        <f t="shared" si="227"/>
        <v>143140</v>
      </c>
      <c r="DD73" s="275">
        <f>SUM(DD74:DD75)</f>
        <v>1840114</v>
      </c>
      <c r="DE73" s="67">
        <f aca="true" t="shared" si="252" ref="DE73:DN73">SUM(DE74:DE75)</f>
        <v>1840114</v>
      </c>
      <c r="DF73" s="67">
        <f t="shared" si="252"/>
        <v>1477921</v>
      </c>
      <c r="DG73" s="67">
        <f t="shared" si="252"/>
        <v>0</v>
      </c>
      <c r="DH73" s="67">
        <f t="shared" si="252"/>
        <v>0</v>
      </c>
      <c r="DI73" s="275">
        <f t="shared" si="252"/>
        <v>91260</v>
      </c>
      <c r="DJ73" s="67">
        <f t="shared" si="252"/>
        <v>0</v>
      </c>
      <c r="DK73" s="67">
        <f t="shared" si="252"/>
        <v>0</v>
      </c>
      <c r="DL73" s="67">
        <f t="shared" si="252"/>
        <v>0</v>
      </c>
      <c r="DM73" s="67">
        <f t="shared" si="252"/>
        <v>91260</v>
      </c>
      <c r="DN73" s="67">
        <f t="shared" si="252"/>
        <v>91260</v>
      </c>
      <c r="DO73" s="67">
        <f t="shared" si="105"/>
        <v>1931374</v>
      </c>
      <c r="DP73" s="169">
        <f>SUM(DP74:DP75)</f>
        <v>45000</v>
      </c>
      <c r="DQ73" s="169">
        <f aca="true" t="shared" si="253" ref="DQ73:DW73">SUM(DQ74:DQ75)</f>
        <v>45000</v>
      </c>
      <c r="DR73" s="169">
        <f t="shared" si="253"/>
        <v>45000</v>
      </c>
      <c r="DS73" s="169">
        <f t="shared" si="253"/>
        <v>0</v>
      </c>
      <c r="DT73" s="169">
        <f t="shared" si="253"/>
        <v>0</v>
      </c>
      <c r="DU73" s="169">
        <f t="shared" si="253"/>
        <v>0</v>
      </c>
      <c r="DV73" s="169">
        <f t="shared" si="253"/>
        <v>0</v>
      </c>
      <c r="DW73" s="169">
        <f t="shared" si="253"/>
        <v>0</v>
      </c>
      <c r="DX73" s="178"/>
      <c r="DY73" s="169">
        <f>SUM(DY74:DY75)</f>
        <v>0</v>
      </c>
      <c r="DZ73" s="169">
        <f>SUM(DZ74:DZ75)</f>
        <v>0</v>
      </c>
      <c r="EA73" s="169"/>
      <c r="EB73" s="169">
        <f>SUM(EB74:EB75)</f>
        <v>0</v>
      </c>
      <c r="EC73" s="169">
        <f>SUM(EC74:EC75)</f>
        <v>0</v>
      </c>
      <c r="ED73" s="169">
        <f t="shared" si="229"/>
        <v>45000</v>
      </c>
      <c r="EE73" s="275">
        <f>SUM(EE74:EE75)</f>
        <v>1885114</v>
      </c>
      <c r="EF73" s="67">
        <f aca="true" t="shared" si="254" ref="EF73:EO73">SUM(EF74:EF75)</f>
        <v>1885114</v>
      </c>
      <c r="EG73" s="67">
        <f t="shared" si="254"/>
        <v>1477921</v>
      </c>
      <c r="EH73" s="67">
        <f t="shared" si="254"/>
        <v>0</v>
      </c>
      <c r="EI73" s="67">
        <f t="shared" si="254"/>
        <v>0</v>
      </c>
      <c r="EJ73" s="275">
        <f t="shared" si="254"/>
        <v>91260</v>
      </c>
      <c r="EK73" s="67">
        <f t="shared" si="254"/>
        <v>0</v>
      </c>
      <c r="EL73" s="67">
        <f t="shared" si="254"/>
        <v>0</v>
      </c>
      <c r="EM73" s="67">
        <f t="shared" si="254"/>
        <v>0</v>
      </c>
      <c r="EN73" s="67">
        <f t="shared" si="254"/>
        <v>91260</v>
      </c>
      <c r="EO73" s="67">
        <f t="shared" si="254"/>
        <v>91260</v>
      </c>
      <c r="EP73" s="67">
        <f t="shared" si="106"/>
        <v>1976374</v>
      </c>
    </row>
    <row r="74" spans="1:146" ht="12.75">
      <c r="A74" s="68" t="s">
        <v>25</v>
      </c>
      <c r="B74" s="68" t="s">
        <v>34</v>
      </c>
      <c r="C74" s="69" t="s">
        <v>689</v>
      </c>
      <c r="D74" s="76" t="s">
        <v>722</v>
      </c>
      <c r="E74" s="67">
        <f t="shared" si="57"/>
        <v>1321971</v>
      </c>
      <c r="F74" s="114">
        <v>1321971</v>
      </c>
      <c r="G74" s="114">
        <v>1282971</v>
      </c>
      <c r="H74" s="114"/>
      <c r="I74" s="114"/>
      <c r="J74" s="67">
        <f t="shared" si="58"/>
        <v>0</v>
      </c>
      <c r="K74" s="114"/>
      <c r="L74" s="114"/>
      <c r="M74" s="114"/>
      <c r="N74" s="114"/>
      <c r="O74" s="114"/>
      <c r="P74" s="67">
        <f t="shared" si="48"/>
        <v>1321971</v>
      </c>
      <c r="Q74" s="169">
        <f>R74+U74</f>
        <v>221890</v>
      </c>
      <c r="R74" s="170">
        <v>221890</v>
      </c>
      <c r="S74" s="170">
        <v>194950</v>
      </c>
      <c r="T74" s="170"/>
      <c r="U74" s="170"/>
      <c r="V74" s="169">
        <f>W74+Z74</f>
        <v>0</v>
      </c>
      <c r="W74" s="170"/>
      <c r="X74" s="170"/>
      <c r="Y74" s="170"/>
      <c r="Z74" s="170"/>
      <c r="AA74" s="170"/>
      <c r="AB74" s="169">
        <f t="shared" si="221"/>
        <v>221890</v>
      </c>
      <c r="AC74" s="275">
        <f>AD74+AG74</f>
        <v>1543861</v>
      </c>
      <c r="AD74" s="114">
        <f aca="true" t="shared" si="255" ref="AD74:AG76">R74+F74</f>
        <v>1543861</v>
      </c>
      <c r="AE74" s="114">
        <f t="shared" si="255"/>
        <v>1477921</v>
      </c>
      <c r="AF74" s="114">
        <f t="shared" si="255"/>
        <v>0</v>
      </c>
      <c r="AG74" s="114">
        <f t="shared" si="255"/>
        <v>0</v>
      </c>
      <c r="AH74" s="275">
        <f>AI74+AL74</f>
        <v>0</v>
      </c>
      <c r="AI74" s="114">
        <f aca="true" t="shared" si="256" ref="AI74:AM76">W74+K74</f>
        <v>0</v>
      </c>
      <c r="AJ74" s="114">
        <f t="shared" si="256"/>
        <v>0</v>
      </c>
      <c r="AK74" s="114">
        <f t="shared" si="256"/>
        <v>0</v>
      </c>
      <c r="AL74" s="114">
        <f t="shared" si="256"/>
        <v>0</v>
      </c>
      <c r="AM74" s="114">
        <f t="shared" si="256"/>
        <v>0</v>
      </c>
      <c r="AN74" s="67">
        <f t="shared" si="50"/>
        <v>1543861</v>
      </c>
      <c r="AO74" s="169">
        <f>AP74+AS74</f>
        <v>30533</v>
      </c>
      <c r="AP74" s="169">
        <v>30533</v>
      </c>
      <c r="AQ74" s="170"/>
      <c r="AR74" s="170"/>
      <c r="AS74" s="170"/>
      <c r="AT74" s="169">
        <f>AU74+AZ74</f>
        <v>17000</v>
      </c>
      <c r="AU74" s="170"/>
      <c r="AV74" s="286"/>
      <c r="AW74" s="170"/>
      <c r="AX74" s="170"/>
      <c r="AY74" s="170"/>
      <c r="AZ74" s="170">
        <v>17000</v>
      </c>
      <c r="BA74" s="170">
        <v>17000</v>
      </c>
      <c r="BB74" s="169">
        <f t="shared" si="223"/>
        <v>47533</v>
      </c>
      <c r="BC74" s="275">
        <f>BD74+BG74</f>
        <v>1574394</v>
      </c>
      <c r="BD74" s="114">
        <f aca="true" t="shared" si="257" ref="BD74:BG76">AP74+AD74</f>
        <v>1574394</v>
      </c>
      <c r="BE74" s="114">
        <f t="shared" si="257"/>
        <v>1477921</v>
      </c>
      <c r="BF74" s="114">
        <f t="shared" si="257"/>
        <v>0</v>
      </c>
      <c r="BG74" s="114">
        <f t="shared" si="257"/>
        <v>0</v>
      </c>
      <c r="BH74" s="275">
        <f>BI74+BL74</f>
        <v>17000</v>
      </c>
      <c r="BI74" s="114">
        <f>AU74+AI74</f>
        <v>0</v>
      </c>
      <c r="BJ74" s="114">
        <f aca="true" t="shared" si="258" ref="BJ74:BK76">AW74+AJ74</f>
        <v>0</v>
      </c>
      <c r="BK74" s="114">
        <f t="shared" si="258"/>
        <v>0</v>
      </c>
      <c r="BL74" s="114">
        <f aca="true" t="shared" si="259" ref="BL74:BM76">AZ74+AL74</f>
        <v>17000</v>
      </c>
      <c r="BM74" s="114">
        <f t="shared" si="259"/>
        <v>17000</v>
      </c>
      <c r="BN74" s="67">
        <f t="shared" si="103"/>
        <v>1591394</v>
      </c>
      <c r="BO74" s="169">
        <f>BP74+BS74</f>
        <v>0</v>
      </c>
      <c r="BP74" s="169"/>
      <c r="BQ74" s="170"/>
      <c r="BR74" s="170"/>
      <c r="BS74" s="170"/>
      <c r="BT74" s="169">
        <f>BU74+BZ74</f>
        <v>0</v>
      </c>
      <c r="BU74" s="170"/>
      <c r="BV74" s="286"/>
      <c r="BW74" s="170"/>
      <c r="BX74" s="170"/>
      <c r="BY74" s="170"/>
      <c r="BZ74" s="170"/>
      <c r="CA74" s="170"/>
      <c r="CB74" s="169">
        <f t="shared" si="225"/>
        <v>0</v>
      </c>
      <c r="CC74" s="275">
        <f>CD74+CG74</f>
        <v>1574394</v>
      </c>
      <c r="CD74" s="114">
        <f aca="true" t="shared" si="260" ref="CD74:CG76">BP74+BD74</f>
        <v>1574394</v>
      </c>
      <c r="CE74" s="114">
        <f t="shared" si="260"/>
        <v>1477921</v>
      </c>
      <c r="CF74" s="114">
        <f t="shared" si="260"/>
        <v>0</v>
      </c>
      <c r="CG74" s="114">
        <f t="shared" si="260"/>
        <v>0</v>
      </c>
      <c r="CH74" s="275">
        <f>CI74+CL74</f>
        <v>17000</v>
      </c>
      <c r="CI74" s="114">
        <f>BU74+BI74</f>
        <v>0</v>
      </c>
      <c r="CJ74" s="114">
        <f aca="true" t="shared" si="261" ref="CJ74:CK76">BW74+BJ74</f>
        <v>0</v>
      </c>
      <c r="CK74" s="114">
        <f t="shared" si="261"/>
        <v>0</v>
      </c>
      <c r="CL74" s="114">
        <f aca="true" t="shared" si="262" ref="CL74:CM76">BZ74+BL74</f>
        <v>17000</v>
      </c>
      <c r="CM74" s="114">
        <f t="shared" si="262"/>
        <v>17000</v>
      </c>
      <c r="CN74" s="67">
        <f t="shared" si="104"/>
        <v>1591394</v>
      </c>
      <c r="CO74" s="169">
        <f>CQ74+CT74</f>
        <v>68880</v>
      </c>
      <c r="CP74" s="178"/>
      <c r="CQ74" s="169">
        <v>68880</v>
      </c>
      <c r="CR74" s="170"/>
      <c r="CS74" s="170"/>
      <c r="CT74" s="170"/>
      <c r="CU74" s="169">
        <f>CV74+DA74</f>
        <v>37000</v>
      </c>
      <c r="CV74" s="170"/>
      <c r="CW74" s="286"/>
      <c r="CX74" s="170"/>
      <c r="CY74" s="170"/>
      <c r="CZ74" s="170"/>
      <c r="DA74" s="170">
        <v>37000</v>
      </c>
      <c r="DB74" s="170">
        <v>37000</v>
      </c>
      <c r="DC74" s="169">
        <f t="shared" si="227"/>
        <v>105880</v>
      </c>
      <c r="DD74" s="275">
        <f>DE74+DH74</f>
        <v>1643274</v>
      </c>
      <c r="DE74" s="114">
        <f aca="true" t="shared" si="263" ref="DE74:DH76">CQ74+CD74</f>
        <v>1643274</v>
      </c>
      <c r="DF74" s="114">
        <f t="shared" si="263"/>
        <v>1477921</v>
      </c>
      <c r="DG74" s="114">
        <f t="shared" si="263"/>
        <v>0</v>
      </c>
      <c r="DH74" s="114">
        <f t="shared" si="263"/>
        <v>0</v>
      </c>
      <c r="DI74" s="275">
        <f>DJ74+DM74</f>
        <v>54000</v>
      </c>
      <c r="DJ74" s="114">
        <f>CV74+CI74</f>
        <v>0</v>
      </c>
      <c r="DK74" s="114">
        <f aca="true" t="shared" si="264" ref="DK74:DL76">CX74+CJ74</f>
        <v>0</v>
      </c>
      <c r="DL74" s="114">
        <f t="shared" si="264"/>
        <v>0</v>
      </c>
      <c r="DM74" s="114">
        <f aca="true" t="shared" si="265" ref="DM74:DN76">DA74+CL74</f>
        <v>54000</v>
      </c>
      <c r="DN74" s="114">
        <f t="shared" si="265"/>
        <v>54000</v>
      </c>
      <c r="DO74" s="67">
        <f t="shared" si="105"/>
        <v>1697274</v>
      </c>
      <c r="DP74" s="169">
        <f>DR74+DU74</f>
        <v>0</v>
      </c>
      <c r="DQ74" s="178"/>
      <c r="DR74" s="169"/>
      <c r="DS74" s="170"/>
      <c r="DT74" s="170"/>
      <c r="DU74" s="170"/>
      <c r="DV74" s="169">
        <f>DW74+EB74</f>
        <v>0</v>
      </c>
      <c r="DW74" s="170"/>
      <c r="DX74" s="286"/>
      <c r="DY74" s="170"/>
      <c r="DZ74" s="170"/>
      <c r="EA74" s="170"/>
      <c r="EB74" s="170"/>
      <c r="EC74" s="170"/>
      <c r="ED74" s="169">
        <f t="shared" si="229"/>
        <v>0</v>
      </c>
      <c r="EE74" s="275">
        <f>EF74+EI74</f>
        <v>1643274</v>
      </c>
      <c r="EF74" s="114">
        <f aca="true" t="shared" si="266" ref="EF74:EI76">DR74+DE74</f>
        <v>1643274</v>
      </c>
      <c r="EG74" s="114">
        <f t="shared" si="266"/>
        <v>1477921</v>
      </c>
      <c r="EH74" s="114">
        <f t="shared" si="266"/>
        <v>0</v>
      </c>
      <c r="EI74" s="114">
        <f t="shared" si="266"/>
        <v>0</v>
      </c>
      <c r="EJ74" s="275">
        <f>EK74+EN74</f>
        <v>54000</v>
      </c>
      <c r="EK74" s="114">
        <f>DW74+DJ74</f>
        <v>0</v>
      </c>
      <c r="EL74" s="114">
        <f aca="true" t="shared" si="267" ref="EL74:EM76">DY74+DK74</f>
        <v>0</v>
      </c>
      <c r="EM74" s="114">
        <f t="shared" si="267"/>
        <v>0</v>
      </c>
      <c r="EN74" s="114">
        <f aca="true" t="shared" si="268" ref="EN74:EO76">EB74+DM74</f>
        <v>54000</v>
      </c>
      <c r="EO74" s="114">
        <f t="shared" si="268"/>
        <v>54000</v>
      </c>
      <c r="EP74" s="67">
        <f t="shared" si="106"/>
        <v>1697274</v>
      </c>
    </row>
    <row r="75" spans="1:146" ht="12.75">
      <c r="A75" s="68" t="s">
        <v>26</v>
      </c>
      <c r="B75" s="68" t="s">
        <v>56</v>
      </c>
      <c r="C75" s="69" t="s">
        <v>689</v>
      </c>
      <c r="D75" s="76" t="s">
        <v>723</v>
      </c>
      <c r="E75" s="67">
        <f t="shared" si="57"/>
        <v>191840</v>
      </c>
      <c r="F75" s="114">
        <v>191840</v>
      </c>
      <c r="G75" s="114"/>
      <c r="H75" s="114"/>
      <c r="I75" s="114"/>
      <c r="J75" s="67">
        <f t="shared" si="58"/>
        <v>0</v>
      </c>
      <c r="K75" s="114"/>
      <c r="L75" s="114"/>
      <c r="M75" s="114"/>
      <c r="N75" s="114"/>
      <c r="O75" s="114"/>
      <c r="P75" s="67">
        <f t="shared" si="48"/>
        <v>191840</v>
      </c>
      <c r="Q75" s="169">
        <f>R75+U75</f>
        <v>0</v>
      </c>
      <c r="R75" s="170"/>
      <c r="S75" s="170"/>
      <c r="T75" s="170"/>
      <c r="U75" s="170"/>
      <c r="V75" s="169">
        <f>W75+Z75</f>
        <v>0</v>
      </c>
      <c r="W75" s="170"/>
      <c r="X75" s="170"/>
      <c r="Y75" s="170"/>
      <c r="Z75" s="170"/>
      <c r="AA75" s="170"/>
      <c r="AB75" s="169">
        <f t="shared" si="221"/>
        <v>0</v>
      </c>
      <c r="AC75" s="275">
        <f>AD75+AG75</f>
        <v>191840</v>
      </c>
      <c r="AD75" s="114">
        <f t="shared" si="255"/>
        <v>191840</v>
      </c>
      <c r="AE75" s="114">
        <f t="shared" si="255"/>
        <v>0</v>
      </c>
      <c r="AF75" s="114">
        <f t="shared" si="255"/>
        <v>0</v>
      </c>
      <c r="AG75" s="114">
        <f t="shared" si="255"/>
        <v>0</v>
      </c>
      <c r="AH75" s="275">
        <f>AI75+AL75</f>
        <v>0</v>
      </c>
      <c r="AI75" s="114">
        <f t="shared" si="256"/>
        <v>0</v>
      </c>
      <c r="AJ75" s="114">
        <f t="shared" si="256"/>
        <v>0</v>
      </c>
      <c r="AK75" s="114">
        <f t="shared" si="256"/>
        <v>0</v>
      </c>
      <c r="AL75" s="114">
        <f t="shared" si="256"/>
        <v>0</v>
      </c>
      <c r="AM75" s="114">
        <f t="shared" si="256"/>
        <v>0</v>
      </c>
      <c r="AN75" s="67">
        <f t="shared" si="50"/>
        <v>191840</v>
      </c>
      <c r="AO75" s="169">
        <f>AP75+AS75</f>
        <v>0</v>
      </c>
      <c r="AP75" s="170"/>
      <c r="AQ75" s="170"/>
      <c r="AR75" s="170"/>
      <c r="AS75" s="170"/>
      <c r="AT75" s="169">
        <f>AU75+AZ75</f>
        <v>0</v>
      </c>
      <c r="AU75" s="170"/>
      <c r="AV75" s="286"/>
      <c r="AW75" s="170"/>
      <c r="AX75" s="170"/>
      <c r="AY75" s="170"/>
      <c r="AZ75" s="170"/>
      <c r="BA75" s="170"/>
      <c r="BB75" s="169">
        <f t="shared" si="223"/>
        <v>0</v>
      </c>
      <c r="BC75" s="275">
        <f>BD75+BG75</f>
        <v>191840</v>
      </c>
      <c r="BD75" s="114">
        <f t="shared" si="257"/>
        <v>191840</v>
      </c>
      <c r="BE75" s="114">
        <f t="shared" si="257"/>
        <v>0</v>
      </c>
      <c r="BF75" s="114">
        <f t="shared" si="257"/>
        <v>0</v>
      </c>
      <c r="BG75" s="114">
        <f t="shared" si="257"/>
        <v>0</v>
      </c>
      <c r="BH75" s="275">
        <f>BI75+BL75</f>
        <v>0</v>
      </c>
      <c r="BI75" s="114">
        <f>AU75+AI75</f>
        <v>0</v>
      </c>
      <c r="BJ75" s="114">
        <f t="shared" si="258"/>
        <v>0</v>
      </c>
      <c r="BK75" s="114">
        <f t="shared" si="258"/>
        <v>0</v>
      </c>
      <c r="BL75" s="114">
        <f t="shared" si="259"/>
        <v>0</v>
      </c>
      <c r="BM75" s="114">
        <f t="shared" si="259"/>
        <v>0</v>
      </c>
      <c r="BN75" s="67">
        <f t="shared" si="103"/>
        <v>191840</v>
      </c>
      <c r="BO75" s="169">
        <f>BP75+BS75</f>
        <v>5000</v>
      </c>
      <c r="BP75" s="170">
        <v>5000</v>
      </c>
      <c r="BQ75" s="170"/>
      <c r="BR75" s="170"/>
      <c r="BS75" s="170"/>
      <c r="BT75" s="169">
        <f>BU75+BZ75</f>
        <v>0</v>
      </c>
      <c r="BU75" s="170"/>
      <c r="BV75" s="286"/>
      <c r="BW75" s="170"/>
      <c r="BX75" s="170"/>
      <c r="BY75" s="170"/>
      <c r="BZ75" s="170"/>
      <c r="CA75" s="170"/>
      <c r="CB75" s="169">
        <f t="shared" si="225"/>
        <v>5000</v>
      </c>
      <c r="CC75" s="275">
        <f>CD75+CG75</f>
        <v>196840</v>
      </c>
      <c r="CD75" s="114">
        <f t="shared" si="260"/>
        <v>196840</v>
      </c>
      <c r="CE75" s="114">
        <f t="shared" si="260"/>
        <v>0</v>
      </c>
      <c r="CF75" s="114">
        <f t="shared" si="260"/>
        <v>0</v>
      </c>
      <c r="CG75" s="114">
        <f t="shared" si="260"/>
        <v>0</v>
      </c>
      <c r="CH75" s="275">
        <f>CI75+CL75</f>
        <v>0</v>
      </c>
      <c r="CI75" s="114">
        <f>BU75+BI75</f>
        <v>0</v>
      </c>
      <c r="CJ75" s="114">
        <f t="shared" si="261"/>
        <v>0</v>
      </c>
      <c r="CK75" s="114">
        <f t="shared" si="261"/>
        <v>0</v>
      </c>
      <c r="CL75" s="114">
        <f t="shared" si="262"/>
        <v>0</v>
      </c>
      <c r="CM75" s="114">
        <f t="shared" si="262"/>
        <v>0</v>
      </c>
      <c r="CN75" s="67">
        <f t="shared" si="104"/>
        <v>196840</v>
      </c>
      <c r="CO75" s="169">
        <f>CQ75+CT75</f>
        <v>0</v>
      </c>
      <c r="CP75" s="178"/>
      <c r="CQ75" s="170"/>
      <c r="CR75" s="170"/>
      <c r="CS75" s="170"/>
      <c r="CT75" s="170"/>
      <c r="CU75" s="169">
        <f>CV75+DA75</f>
        <v>37260</v>
      </c>
      <c r="CV75" s="170"/>
      <c r="CW75" s="286"/>
      <c r="CX75" s="170"/>
      <c r="CY75" s="170"/>
      <c r="CZ75" s="170"/>
      <c r="DA75" s="170">
        <v>37260</v>
      </c>
      <c r="DB75" s="170">
        <v>37260</v>
      </c>
      <c r="DC75" s="169">
        <f t="shared" si="227"/>
        <v>37260</v>
      </c>
      <c r="DD75" s="275">
        <f>DE75+DH75</f>
        <v>196840</v>
      </c>
      <c r="DE75" s="114">
        <f t="shared" si="263"/>
        <v>196840</v>
      </c>
      <c r="DF75" s="114">
        <f t="shared" si="263"/>
        <v>0</v>
      </c>
      <c r="DG75" s="114">
        <f t="shared" si="263"/>
        <v>0</v>
      </c>
      <c r="DH75" s="114">
        <f t="shared" si="263"/>
        <v>0</v>
      </c>
      <c r="DI75" s="275">
        <f>DJ75+DM75</f>
        <v>37260</v>
      </c>
      <c r="DJ75" s="114">
        <f>CV75+CI75</f>
        <v>0</v>
      </c>
      <c r="DK75" s="114">
        <f t="shared" si="264"/>
        <v>0</v>
      </c>
      <c r="DL75" s="114">
        <f t="shared" si="264"/>
        <v>0</v>
      </c>
      <c r="DM75" s="114">
        <f t="shared" si="265"/>
        <v>37260</v>
      </c>
      <c r="DN75" s="114">
        <f t="shared" si="265"/>
        <v>37260</v>
      </c>
      <c r="DO75" s="67">
        <f t="shared" si="105"/>
        <v>234100</v>
      </c>
      <c r="DP75" s="169">
        <f>DR75+DU75</f>
        <v>45000</v>
      </c>
      <c r="DQ75" s="178">
        <v>45000</v>
      </c>
      <c r="DR75" s="170">
        <v>45000</v>
      </c>
      <c r="DS75" s="170"/>
      <c r="DT75" s="170"/>
      <c r="DU75" s="170"/>
      <c r="DV75" s="169">
        <f>DW75+EB75</f>
        <v>0</v>
      </c>
      <c r="DW75" s="170"/>
      <c r="DX75" s="286"/>
      <c r="DY75" s="170"/>
      <c r="DZ75" s="170"/>
      <c r="EA75" s="170"/>
      <c r="EB75" s="170"/>
      <c r="EC75" s="170"/>
      <c r="ED75" s="169">
        <f t="shared" si="229"/>
        <v>45000</v>
      </c>
      <c r="EE75" s="275">
        <f>EF75+EI75</f>
        <v>241840</v>
      </c>
      <c r="EF75" s="114">
        <f t="shared" si="266"/>
        <v>241840</v>
      </c>
      <c r="EG75" s="114">
        <f t="shared" si="266"/>
        <v>0</v>
      </c>
      <c r="EH75" s="114">
        <f t="shared" si="266"/>
        <v>0</v>
      </c>
      <c r="EI75" s="114">
        <f t="shared" si="266"/>
        <v>0</v>
      </c>
      <c r="EJ75" s="275">
        <f>EK75+EN75</f>
        <v>37260</v>
      </c>
      <c r="EK75" s="114">
        <f>DW75+DJ75</f>
        <v>0</v>
      </c>
      <c r="EL75" s="114">
        <f t="shared" si="267"/>
        <v>0</v>
      </c>
      <c r="EM75" s="114">
        <f t="shared" si="267"/>
        <v>0</v>
      </c>
      <c r="EN75" s="114">
        <f t="shared" si="268"/>
        <v>37260</v>
      </c>
      <c r="EO75" s="114">
        <f t="shared" si="268"/>
        <v>37260</v>
      </c>
      <c r="EP75" s="67">
        <f t="shared" si="106"/>
        <v>279100</v>
      </c>
    </row>
    <row r="76" spans="1:146" s="165" customFormat="1" ht="69.75" customHeight="1">
      <c r="A76" s="64" t="s">
        <v>27</v>
      </c>
      <c r="B76" s="64" t="s">
        <v>51</v>
      </c>
      <c r="C76" s="119" t="s">
        <v>698</v>
      </c>
      <c r="D76" s="74" t="s">
        <v>706</v>
      </c>
      <c r="E76" s="67">
        <f t="shared" si="57"/>
        <v>438260</v>
      </c>
      <c r="F76" s="67">
        <v>438260</v>
      </c>
      <c r="G76" s="67"/>
      <c r="H76" s="67"/>
      <c r="I76" s="67"/>
      <c r="J76" s="67">
        <f t="shared" si="58"/>
        <v>0</v>
      </c>
      <c r="K76" s="67"/>
      <c r="L76" s="67"/>
      <c r="M76" s="67"/>
      <c r="N76" s="67"/>
      <c r="O76" s="67"/>
      <c r="P76" s="67">
        <f t="shared" si="48"/>
        <v>438260</v>
      </c>
      <c r="Q76" s="169">
        <f>R76+U76</f>
        <v>0</v>
      </c>
      <c r="R76" s="169"/>
      <c r="S76" s="169"/>
      <c r="T76" s="169"/>
      <c r="U76" s="169"/>
      <c r="V76" s="169">
        <f>W76+Z76</f>
        <v>0</v>
      </c>
      <c r="W76" s="169"/>
      <c r="X76" s="169"/>
      <c r="Y76" s="169"/>
      <c r="Z76" s="169"/>
      <c r="AA76" s="169"/>
      <c r="AB76" s="169">
        <f t="shared" si="221"/>
        <v>0</v>
      </c>
      <c r="AC76" s="275">
        <f>AD76+AG76</f>
        <v>438260</v>
      </c>
      <c r="AD76" s="67">
        <f t="shared" si="255"/>
        <v>438260</v>
      </c>
      <c r="AE76" s="67">
        <f t="shared" si="255"/>
        <v>0</v>
      </c>
      <c r="AF76" s="67">
        <f t="shared" si="255"/>
        <v>0</v>
      </c>
      <c r="AG76" s="67">
        <f t="shared" si="255"/>
        <v>0</v>
      </c>
      <c r="AH76" s="275">
        <f>AI76+AL76</f>
        <v>0</v>
      </c>
      <c r="AI76" s="67">
        <f t="shared" si="256"/>
        <v>0</v>
      </c>
      <c r="AJ76" s="67">
        <f t="shared" si="256"/>
        <v>0</v>
      </c>
      <c r="AK76" s="67">
        <f t="shared" si="256"/>
        <v>0</v>
      </c>
      <c r="AL76" s="67">
        <f t="shared" si="256"/>
        <v>0</v>
      </c>
      <c r="AM76" s="67">
        <f t="shared" si="256"/>
        <v>0</v>
      </c>
      <c r="AN76" s="67">
        <f t="shared" si="50"/>
        <v>438260</v>
      </c>
      <c r="AO76" s="169">
        <f>AP76+AS76</f>
        <v>0</v>
      </c>
      <c r="AP76" s="169"/>
      <c r="AQ76" s="169"/>
      <c r="AR76" s="169"/>
      <c r="AS76" s="169"/>
      <c r="AT76" s="169">
        <f>AU76+AZ76</f>
        <v>0</v>
      </c>
      <c r="AU76" s="169"/>
      <c r="AV76" s="178"/>
      <c r="AW76" s="169"/>
      <c r="AX76" s="169"/>
      <c r="AY76" s="169"/>
      <c r="AZ76" s="169"/>
      <c r="BA76" s="169"/>
      <c r="BB76" s="169">
        <f t="shared" si="223"/>
        <v>0</v>
      </c>
      <c r="BC76" s="275">
        <f>BD76+BG76</f>
        <v>438260</v>
      </c>
      <c r="BD76" s="67">
        <f t="shared" si="257"/>
        <v>438260</v>
      </c>
      <c r="BE76" s="67">
        <f t="shared" si="257"/>
        <v>0</v>
      </c>
      <c r="BF76" s="67">
        <f t="shared" si="257"/>
        <v>0</v>
      </c>
      <c r="BG76" s="67">
        <f t="shared" si="257"/>
        <v>0</v>
      </c>
      <c r="BH76" s="275">
        <f>BI76+BL76</f>
        <v>0</v>
      </c>
      <c r="BI76" s="67">
        <f>AU76+AI76</f>
        <v>0</v>
      </c>
      <c r="BJ76" s="67">
        <f t="shared" si="258"/>
        <v>0</v>
      </c>
      <c r="BK76" s="67">
        <f t="shared" si="258"/>
        <v>0</v>
      </c>
      <c r="BL76" s="67">
        <f t="shared" si="259"/>
        <v>0</v>
      </c>
      <c r="BM76" s="67">
        <f t="shared" si="259"/>
        <v>0</v>
      </c>
      <c r="BN76" s="67">
        <f t="shared" si="103"/>
        <v>438260</v>
      </c>
      <c r="BO76" s="169">
        <f>BP76+BS76</f>
        <v>120000</v>
      </c>
      <c r="BP76" s="169">
        <v>120000</v>
      </c>
      <c r="BQ76" s="169"/>
      <c r="BR76" s="169"/>
      <c r="BS76" s="169"/>
      <c r="BT76" s="169">
        <f>BU76+BZ76</f>
        <v>0</v>
      </c>
      <c r="BU76" s="169"/>
      <c r="BV76" s="178"/>
      <c r="BW76" s="169"/>
      <c r="BX76" s="169"/>
      <c r="BY76" s="169"/>
      <c r="BZ76" s="169"/>
      <c r="CA76" s="169"/>
      <c r="CB76" s="169">
        <f t="shared" si="225"/>
        <v>120000</v>
      </c>
      <c r="CC76" s="275">
        <f>CD76+CG76</f>
        <v>558260</v>
      </c>
      <c r="CD76" s="67">
        <f t="shared" si="260"/>
        <v>558260</v>
      </c>
      <c r="CE76" s="67">
        <f t="shared" si="260"/>
        <v>0</v>
      </c>
      <c r="CF76" s="67">
        <f t="shared" si="260"/>
        <v>0</v>
      </c>
      <c r="CG76" s="67">
        <f t="shared" si="260"/>
        <v>0</v>
      </c>
      <c r="CH76" s="275">
        <f>CI76+CL76</f>
        <v>0</v>
      </c>
      <c r="CI76" s="67">
        <f>BU76+BI76</f>
        <v>0</v>
      </c>
      <c r="CJ76" s="67">
        <f t="shared" si="261"/>
        <v>0</v>
      </c>
      <c r="CK76" s="67">
        <f t="shared" si="261"/>
        <v>0</v>
      </c>
      <c r="CL76" s="67">
        <f t="shared" si="262"/>
        <v>0</v>
      </c>
      <c r="CM76" s="67">
        <f t="shared" si="262"/>
        <v>0</v>
      </c>
      <c r="CN76" s="67">
        <f t="shared" si="104"/>
        <v>558260</v>
      </c>
      <c r="CO76" s="169">
        <f>CQ76+CT76</f>
        <v>100000</v>
      </c>
      <c r="CP76" s="178">
        <v>100000</v>
      </c>
      <c r="CQ76" s="169">
        <v>100000</v>
      </c>
      <c r="CR76" s="169"/>
      <c r="CS76" s="169"/>
      <c r="CT76" s="169"/>
      <c r="CU76" s="169">
        <f>CV76+DA76</f>
        <v>0</v>
      </c>
      <c r="CV76" s="169"/>
      <c r="CW76" s="178"/>
      <c r="CX76" s="169"/>
      <c r="CY76" s="169"/>
      <c r="CZ76" s="169"/>
      <c r="DA76" s="169"/>
      <c r="DB76" s="169"/>
      <c r="DC76" s="169">
        <f t="shared" si="227"/>
        <v>100000</v>
      </c>
      <c r="DD76" s="275">
        <f>DE76+DH76</f>
        <v>658260</v>
      </c>
      <c r="DE76" s="67">
        <f t="shared" si="263"/>
        <v>658260</v>
      </c>
      <c r="DF76" s="67">
        <f t="shared" si="263"/>
        <v>0</v>
      </c>
      <c r="DG76" s="67">
        <f t="shared" si="263"/>
        <v>0</v>
      </c>
      <c r="DH76" s="67">
        <f t="shared" si="263"/>
        <v>0</v>
      </c>
      <c r="DI76" s="275">
        <f>DJ76+DM76</f>
        <v>0</v>
      </c>
      <c r="DJ76" s="67">
        <f>CV76+CI76</f>
        <v>0</v>
      </c>
      <c r="DK76" s="67">
        <f t="shared" si="264"/>
        <v>0</v>
      </c>
      <c r="DL76" s="67">
        <f t="shared" si="264"/>
        <v>0</v>
      </c>
      <c r="DM76" s="67">
        <f t="shared" si="265"/>
        <v>0</v>
      </c>
      <c r="DN76" s="67">
        <f t="shared" si="265"/>
        <v>0</v>
      </c>
      <c r="DO76" s="67">
        <f t="shared" si="105"/>
        <v>658260</v>
      </c>
      <c r="DP76" s="169">
        <f>DR76+DU76</f>
        <v>-10400</v>
      </c>
      <c r="DQ76" s="178">
        <v>-10400</v>
      </c>
      <c r="DR76" s="169">
        <v>-10400</v>
      </c>
      <c r="DS76" s="169"/>
      <c r="DT76" s="169"/>
      <c r="DU76" s="169"/>
      <c r="DV76" s="169">
        <f>DW76+EB76</f>
        <v>0</v>
      </c>
      <c r="DW76" s="169"/>
      <c r="DX76" s="178"/>
      <c r="DY76" s="169"/>
      <c r="DZ76" s="169"/>
      <c r="EA76" s="169"/>
      <c r="EB76" s="169"/>
      <c r="EC76" s="169"/>
      <c r="ED76" s="169">
        <f t="shared" si="229"/>
        <v>-10400</v>
      </c>
      <c r="EE76" s="275">
        <f>EF76+EI76</f>
        <v>647860</v>
      </c>
      <c r="EF76" s="67">
        <f t="shared" si="266"/>
        <v>647860</v>
      </c>
      <c r="EG76" s="67">
        <f t="shared" si="266"/>
        <v>0</v>
      </c>
      <c r="EH76" s="67">
        <f t="shared" si="266"/>
        <v>0</v>
      </c>
      <c r="EI76" s="67">
        <f t="shared" si="266"/>
        <v>0</v>
      </c>
      <c r="EJ76" s="275">
        <f>EK76+EN76</f>
        <v>0</v>
      </c>
      <c r="EK76" s="67">
        <f>DW76+DJ76</f>
        <v>0</v>
      </c>
      <c r="EL76" s="67">
        <f t="shared" si="267"/>
        <v>0</v>
      </c>
      <c r="EM76" s="67">
        <f t="shared" si="267"/>
        <v>0</v>
      </c>
      <c r="EN76" s="67">
        <f t="shared" si="268"/>
        <v>0</v>
      </c>
      <c r="EO76" s="67">
        <f t="shared" si="268"/>
        <v>0</v>
      </c>
      <c r="EP76" s="67">
        <f t="shared" si="106"/>
        <v>647860</v>
      </c>
    </row>
    <row r="77" spans="1:146" s="165" customFormat="1" ht="18.75" customHeight="1">
      <c r="A77" s="72" t="s">
        <v>109</v>
      </c>
      <c r="B77" s="64">
        <v>3240</v>
      </c>
      <c r="C77" s="119"/>
      <c r="D77" s="74" t="s">
        <v>108</v>
      </c>
      <c r="E77" s="67">
        <f>E78</f>
        <v>18100</v>
      </c>
      <c r="F77" s="67">
        <f aca="true" t="shared" si="269" ref="F77:O77">F78</f>
        <v>18100</v>
      </c>
      <c r="G77" s="67">
        <f t="shared" si="269"/>
        <v>0</v>
      </c>
      <c r="H77" s="67">
        <f t="shared" si="269"/>
        <v>0</v>
      </c>
      <c r="I77" s="67">
        <f t="shared" si="269"/>
        <v>0</v>
      </c>
      <c r="J77" s="67">
        <f t="shared" si="269"/>
        <v>0</v>
      </c>
      <c r="K77" s="67">
        <f t="shared" si="269"/>
        <v>0</v>
      </c>
      <c r="L77" s="67">
        <f t="shared" si="269"/>
        <v>0</v>
      </c>
      <c r="M77" s="67">
        <f t="shared" si="269"/>
        <v>0</v>
      </c>
      <c r="N77" s="67">
        <f t="shared" si="269"/>
        <v>0</v>
      </c>
      <c r="O77" s="67">
        <f t="shared" si="269"/>
        <v>0</v>
      </c>
      <c r="P77" s="67">
        <f t="shared" si="48"/>
        <v>18100</v>
      </c>
      <c r="Q77" s="169">
        <f>Q78</f>
        <v>0</v>
      </c>
      <c r="R77" s="169">
        <f aca="true" t="shared" si="270" ref="R77:AA77">R78</f>
        <v>0</v>
      </c>
      <c r="S77" s="169">
        <f t="shared" si="270"/>
        <v>0</v>
      </c>
      <c r="T77" s="169">
        <f t="shared" si="270"/>
        <v>0</v>
      </c>
      <c r="U77" s="169">
        <f t="shared" si="270"/>
        <v>0</v>
      </c>
      <c r="V77" s="169">
        <f t="shared" si="270"/>
        <v>0</v>
      </c>
      <c r="W77" s="169">
        <f t="shared" si="270"/>
        <v>0</v>
      </c>
      <c r="X77" s="169">
        <f t="shared" si="270"/>
        <v>0</v>
      </c>
      <c r="Y77" s="169">
        <f t="shared" si="270"/>
        <v>0</v>
      </c>
      <c r="Z77" s="169">
        <f t="shared" si="270"/>
        <v>0</v>
      </c>
      <c r="AA77" s="169">
        <f t="shared" si="270"/>
        <v>0</v>
      </c>
      <c r="AB77" s="169">
        <f t="shared" si="221"/>
        <v>0</v>
      </c>
      <c r="AC77" s="275">
        <f>AC78</f>
        <v>18100</v>
      </c>
      <c r="AD77" s="67">
        <f aca="true" t="shared" si="271" ref="AD77:AM77">AD78</f>
        <v>18100</v>
      </c>
      <c r="AE77" s="67">
        <f t="shared" si="271"/>
        <v>0</v>
      </c>
      <c r="AF77" s="67">
        <f t="shared" si="271"/>
        <v>0</v>
      </c>
      <c r="AG77" s="67">
        <f t="shared" si="271"/>
        <v>0</v>
      </c>
      <c r="AH77" s="275">
        <f t="shared" si="271"/>
        <v>0</v>
      </c>
      <c r="AI77" s="67">
        <f t="shared" si="271"/>
        <v>0</v>
      </c>
      <c r="AJ77" s="67">
        <f t="shared" si="271"/>
        <v>0</v>
      </c>
      <c r="AK77" s="67">
        <f t="shared" si="271"/>
        <v>0</v>
      </c>
      <c r="AL77" s="67">
        <f t="shared" si="271"/>
        <v>0</v>
      </c>
      <c r="AM77" s="67">
        <f t="shared" si="271"/>
        <v>0</v>
      </c>
      <c r="AN77" s="67">
        <f t="shared" si="50"/>
        <v>18100</v>
      </c>
      <c r="AO77" s="169">
        <f>AO78</f>
        <v>0</v>
      </c>
      <c r="AP77" s="169">
        <f aca="true" t="shared" si="272" ref="AP77:BA77">AP78</f>
        <v>0</v>
      </c>
      <c r="AQ77" s="169">
        <f t="shared" si="272"/>
        <v>0</v>
      </c>
      <c r="AR77" s="169">
        <f t="shared" si="272"/>
        <v>0</v>
      </c>
      <c r="AS77" s="169">
        <f t="shared" si="272"/>
        <v>0</v>
      </c>
      <c r="AT77" s="169">
        <f t="shared" si="272"/>
        <v>0</v>
      </c>
      <c r="AU77" s="169">
        <f t="shared" si="272"/>
        <v>0</v>
      </c>
      <c r="AV77" s="178"/>
      <c r="AW77" s="169">
        <f t="shared" si="272"/>
        <v>0</v>
      </c>
      <c r="AX77" s="169">
        <f t="shared" si="272"/>
        <v>0</v>
      </c>
      <c r="AY77" s="169"/>
      <c r="AZ77" s="169">
        <f t="shared" si="272"/>
        <v>0</v>
      </c>
      <c r="BA77" s="169">
        <f t="shared" si="272"/>
        <v>0</v>
      </c>
      <c r="BB77" s="169">
        <f t="shared" si="223"/>
        <v>0</v>
      </c>
      <c r="BC77" s="275">
        <f>BC78</f>
        <v>18100</v>
      </c>
      <c r="BD77" s="67">
        <f aca="true" t="shared" si="273" ref="BD77:BM77">BD78</f>
        <v>18100</v>
      </c>
      <c r="BE77" s="67">
        <f t="shared" si="273"/>
        <v>0</v>
      </c>
      <c r="BF77" s="67">
        <f t="shared" si="273"/>
        <v>0</v>
      </c>
      <c r="BG77" s="67">
        <f t="shared" si="273"/>
        <v>0</v>
      </c>
      <c r="BH77" s="275">
        <f t="shared" si="273"/>
        <v>0</v>
      </c>
      <c r="BI77" s="67">
        <f t="shared" si="273"/>
        <v>0</v>
      </c>
      <c r="BJ77" s="67">
        <f t="shared" si="273"/>
        <v>0</v>
      </c>
      <c r="BK77" s="67">
        <f t="shared" si="273"/>
        <v>0</v>
      </c>
      <c r="BL77" s="67">
        <f t="shared" si="273"/>
        <v>0</v>
      </c>
      <c r="BM77" s="67">
        <f t="shared" si="273"/>
        <v>0</v>
      </c>
      <c r="BN77" s="67">
        <f t="shared" si="103"/>
        <v>18100</v>
      </c>
      <c r="BO77" s="169">
        <f>BO78</f>
        <v>0</v>
      </c>
      <c r="BP77" s="169">
        <f aca="true" t="shared" si="274" ref="BP77:CA77">BP78</f>
        <v>0</v>
      </c>
      <c r="BQ77" s="169">
        <f t="shared" si="274"/>
        <v>0</v>
      </c>
      <c r="BR77" s="169">
        <f t="shared" si="274"/>
        <v>0</v>
      </c>
      <c r="BS77" s="169">
        <f t="shared" si="274"/>
        <v>0</v>
      </c>
      <c r="BT77" s="169">
        <f t="shared" si="274"/>
        <v>0</v>
      </c>
      <c r="BU77" s="169">
        <f t="shared" si="274"/>
        <v>0</v>
      </c>
      <c r="BV77" s="178"/>
      <c r="BW77" s="169">
        <f t="shared" si="274"/>
        <v>0</v>
      </c>
      <c r="BX77" s="169">
        <f t="shared" si="274"/>
        <v>0</v>
      </c>
      <c r="BY77" s="169"/>
      <c r="BZ77" s="169">
        <f t="shared" si="274"/>
        <v>0</v>
      </c>
      <c r="CA77" s="169">
        <f t="shared" si="274"/>
        <v>0</v>
      </c>
      <c r="CB77" s="169">
        <f t="shared" si="225"/>
        <v>0</v>
      </c>
      <c r="CC77" s="275">
        <f>CC78</f>
        <v>18100</v>
      </c>
      <c r="CD77" s="67">
        <f aca="true" t="shared" si="275" ref="CD77:CM77">CD78</f>
        <v>18100</v>
      </c>
      <c r="CE77" s="67">
        <f t="shared" si="275"/>
        <v>0</v>
      </c>
      <c r="CF77" s="67">
        <f t="shared" si="275"/>
        <v>0</v>
      </c>
      <c r="CG77" s="67">
        <f t="shared" si="275"/>
        <v>0</v>
      </c>
      <c r="CH77" s="275">
        <f t="shared" si="275"/>
        <v>0</v>
      </c>
      <c r="CI77" s="67">
        <f t="shared" si="275"/>
        <v>0</v>
      </c>
      <c r="CJ77" s="67">
        <f t="shared" si="275"/>
        <v>0</v>
      </c>
      <c r="CK77" s="67">
        <f t="shared" si="275"/>
        <v>0</v>
      </c>
      <c r="CL77" s="67">
        <f t="shared" si="275"/>
        <v>0</v>
      </c>
      <c r="CM77" s="67">
        <f t="shared" si="275"/>
        <v>0</v>
      </c>
      <c r="CN77" s="67">
        <f t="shared" si="104"/>
        <v>18100</v>
      </c>
      <c r="CO77" s="169">
        <f>CO78</f>
        <v>0</v>
      </c>
      <c r="CP77" s="178"/>
      <c r="CQ77" s="169">
        <f aca="true" t="shared" si="276" ref="CQ77:DB77">CQ78</f>
        <v>0</v>
      </c>
      <c r="CR77" s="169">
        <f t="shared" si="276"/>
        <v>0</v>
      </c>
      <c r="CS77" s="169">
        <f t="shared" si="276"/>
        <v>0</v>
      </c>
      <c r="CT77" s="169">
        <f t="shared" si="276"/>
        <v>0</v>
      </c>
      <c r="CU77" s="169">
        <f t="shared" si="276"/>
        <v>0</v>
      </c>
      <c r="CV77" s="169">
        <f t="shared" si="276"/>
        <v>0</v>
      </c>
      <c r="CW77" s="178"/>
      <c r="CX77" s="169">
        <f t="shared" si="276"/>
        <v>0</v>
      </c>
      <c r="CY77" s="169">
        <f t="shared" si="276"/>
        <v>0</v>
      </c>
      <c r="CZ77" s="169"/>
      <c r="DA77" s="169">
        <f t="shared" si="276"/>
        <v>0</v>
      </c>
      <c r="DB77" s="169">
        <f t="shared" si="276"/>
        <v>0</v>
      </c>
      <c r="DC77" s="169">
        <f t="shared" si="227"/>
        <v>0</v>
      </c>
      <c r="DD77" s="275">
        <f>DD78</f>
        <v>18100</v>
      </c>
      <c r="DE77" s="67">
        <f aca="true" t="shared" si="277" ref="DE77:DN77">DE78</f>
        <v>18100</v>
      </c>
      <c r="DF77" s="67">
        <f t="shared" si="277"/>
        <v>0</v>
      </c>
      <c r="DG77" s="67">
        <f t="shared" si="277"/>
        <v>0</v>
      </c>
      <c r="DH77" s="67">
        <f t="shared" si="277"/>
        <v>0</v>
      </c>
      <c r="DI77" s="275">
        <f t="shared" si="277"/>
        <v>0</v>
      </c>
      <c r="DJ77" s="67">
        <f t="shared" si="277"/>
        <v>0</v>
      </c>
      <c r="DK77" s="67">
        <f t="shared" si="277"/>
        <v>0</v>
      </c>
      <c r="DL77" s="67">
        <f t="shared" si="277"/>
        <v>0</v>
      </c>
      <c r="DM77" s="67">
        <f t="shared" si="277"/>
        <v>0</v>
      </c>
      <c r="DN77" s="67">
        <f t="shared" si="277"/>
        <v>0</v>
      </c>
      <c r="DO77" s="67">
        <f t="shared" si="105"/>
        <v>18100</v>
      </c>
      <c r="DP77" s="169">
        <f>DP78</f>
        <v>0</v>
      </c>
      <c r="DQ77" s="178"/>
      <c r="DR77" s="169">
        <f aca="true" t="shared" si="278" ref="DR77:EC77">DR78</f>
        <v>0</v>
      </c>
      <c r="DS77" s="169">
        <f t="shared" si="278"/>
        <v>0</v>
      </c>
      <c r="DT77" s="169">
        <f t="shared" si="278"/>
        <v>0</v>
      </c>
      <c r="DU77" s="169">
        <f t="shared" si="278"/>
        <v>0</v>
      </c>
      <c r="DV77" s="169">
        <f t="shared" si="278"/>
        <v>0</v>
      </c>
      <c r="DW77" s="169">
        <f t="shared" si="278"/>
        <v>0</v>
      </c>
      <c r="DX77" s="178"/>
      <c r="DY77" s="169">
        <f t="shared" si="278"/>
        <v>0</v>
      </c>
      <c r="DZ77" s="169">
        <f t="shared" si="278"/>
        <v>0</v>
      </c>
      <c r="EA77" s="169"/>
      <c r="EB77" s="169">
        <f t="shared" si="278"/>
        <v>0</v>
      </c>
      <c r="EC77" s="169">
        <f t="shared" si="278"/>
        <v>0</v>
      </c>
      <c r="ED77" s="169">
        <f t="shared" si="229"/>
        <v>0</v>
      </c>
      <c r="EE77" s="275">
        <f>EE78</f>
        <v>18100</v>
      </c>
      <c r="EF77" s="67">
        <f aca="true" t="shared" si="279" ref="EF77:EO77">EF78</f>
        <v>18100</v>
      </c>
      <c r="EG77" s="67">
        <f t="shared" si="279"/>
        <v>0</v>
      </c>
      <c r="EH77" s="67">
        <f t="shared" si="279"/>
        <v>0</v>
      </c>
      <c r="EI77" s="67">
        <f t="shared" si="279"/>
        <v>0</v>
      </c>
      <c r="EJ77" s="275">
        <f t="shared" si="279"/>
        <v>0</v>
      </c>
      <c r="EK77" s="67">
        <f t="shared" si="279"/>
        <v>0</v>
      </c>
      <c r="EL77" s="67">
        <f t="shared" si="279"/>
        <v>0</v>
      </c>
      <c r="EM77" s="67">
        <f t="shared" si="279"/>
        <v>0</v>
      </c>
      <c r="EN77" s="67">
        <f t="shared" si="279"/>
        <v>0</v>
      </c>
      <c r="EO77" s="67">
        <f t="shared" si="279"/>
        <v>0</v>
      </c>
      <c r="EP77" s="67">
        <f t="shared" si="106"/>
        <v>18100</v>
      </c>
    </row>
    <row r="78" spans="1:146" ht="26.25" customHeight="1">
      <c r="A78" s="68" t="s">
        <v>110</v>
      </c>
      <c r="B78" s="68" t="s">
        <v>45</v>
      </c>
      <c r="C78" s="118">
        <v>1090</v>
      </c>
      <c r="D78" s="75" t="s">
        <v>742</v>
      </c>
      <c r="E78" s="114">
        <v>18100</v>
      </c>
      <c r="F78" s="114">
        <v>18100</v>
      </c>
      <c r="G78" s="114"/>
      <c r="H78" s="114"/>
      <c r="I78" s="114"/>
      <c r="J78" s="67"/>
      <c r="K78" s="114"/>
      <c r="L78" s="114"/>
      <c r="M78" s="114"/>
      <c r="N78" s="114"/>
      <c r="O78" s="114"/>
      <c r="P78" s="67">
        <f t="shared" si="48"/>
        <v>18100</v>
      </c>
      <c r="Q78" s="169">
        <f>R78+U78</f>
        <v>0</v>
      </c>
      <c r="R78" s="170"/>
      <c r="S78" s="170"/>
      <c r="T78" s="170"/>
      <c r="U78" s="170"/>
      <c r="V78" s="169"/>
      <c r="W78" s="170"/>
      <c r="X78" s="170"/>
      <c r="Y78" s="170"/>
      <c r="Z78" s="170"/>
      <c r="AA78" s="170"/>
      <c r="AB78" s="169">
        <f t="shared" si="221"/>
        <v>0</v>
      </c>
      <c r="AC78" s="275">
        <v>18100</v>
      </c>
      <c r="AD78" s="114">
        <f>R78+F78</f>
        <v>18100</v>
      </c>
      <c r="AE78" s="114">
        <f>S78+G78</f>
        <v>0</v>
      </c>
      <c r="AF78" s="114">
        <f>T78+H78</f>
        <v>0</v>
      </c>
      <c r="AG78" s="114">
        <f>U78+I78</f>
        <v>0</v>
      </c>
      <c r="AH78" s="275">
        <f>AI78+AL78</f>
        <v>0</v>
      </c>
      <c r="AI78" s="114">
        <f>W78+K78</f>
        <v>0</v>
      </c>
      <c r="AJ78" s="114">
        <f>X78+L78</f>
        <v>0</v>
      </c>
      <c r="AK78" s="114">
        <f>Y78+M78</f>
        <v>0</v>
      </c>
      <c r="AL78" s="114">
        <f>Z78+N78</f>
        <v>0</v>
      </c>
      <c r="AM78" s="114">
        <f>AA78+O78</f>
        <v>0</v>
      </c>
      <c r="AN78" s="114">
        <f t="shared" si="50"/>
        <v>18100</v>
      </c>
      <c r="AO78" s="169">
        <f>AP78+AS78</f>
        <v>0</v>
      </c>
      <c r="AP78" s="170"/>
      <c r="AQ78" s="170"/>
      <c r="AR78" s="170"/>
      <c r="AS78" s="170"/>
      <c r="AT78" s="169"/>
      <c r="AU78" s="170"/>
      <c r="AV78" s="286"/>
      <c r="AW78" s="170"/>
      <c r="AX78" s="170"/>
      <c r="AY78" s="170"/>
      <c r="AZ78" s="170"/>
      <c r="BA78" s="170"/>
      <c r="BB78" s="169">
        <f t="shared" si="223"/>
        <v>0</v>
      </c>
      <c r="BC78" s="275">
        <v>18100</v>
      </c>
      <c r="BD78" s="114">
        <f>AP78+AD78</f>
        <v>18100</v>
      </c>
      <c r="BE78" s="114">
        <f>AQ78+AE78</f>
        <v>0</v>
      </c>
      <c r="BF78" s="114">
        <f>AR78+AF78</f>
        <v>0</v>
      </c>
      <c r="BG78" s="114">
        <f>AS78+AG78</f>
        <v>0</v>
      </c>
      <c r="BH78" s="275">
        <f>BI78+BL78</f>
        <v>0</v>
      </c>
      <c r="BI78" s="114">
        <f>AU78+AI78</f>
        <v>0</v>
      </c>
      <c r="BJ78" s="114">
        <f>AW78+AJ78</f>
        <v>0</v>
      </c>
      <c r="BK78" s="114">
        <f>AX78+AK78</f>
        <v>0</v>
      </c>
      <c r="BL78" s="114">
        <f>AZ78+AL78</f>
        <v>0</v>
      </c>
      <c r="BM78" s="114">
        <f>BA78+AM78</f>
        <v>0</v>
      </c>
      <c r="BN78" s="114">
        <f t="shared" si="103"/>
        <v>18100</v>
      </c>
      <c r="BO78" s="169">
        <f>BP78+BS78</f>
        <v>0</v>
      </c>
      <c r="BP78" s="170"/>
      <c r="BQ78" s="170"/>
      <c r="BR78" s="170"/>
      <c r="BS78" s="170"/>
      <c r="BT78" s="169"/>
      <c r="BU78" s="170"/>
      <c r="BV78" s="286"/>
      <c r="BW78" s="170"/>
      <c r="BX78" s="170"/>
      <c r="BY78" s="170"/>
      <c r="BZ78" s="170"/>
      <c r="CA78" s="170"/>
      <c r="CB78" s="169">
        <f t="shared" si="225"/>
        <v>0</v>
      </c>
      <c r="CC78" s="275">
        <v>18100</v>
      </c>
      <c r="CD78" s="114">
        <f>BP78+BD78</f>
        <v>18100</v>
      </c>
      <c r="CE78" s="114">
        <f>BQ78+BE78</f>
        <v>0</v>
      </c>
      <c r="CF78" s="114">
        <f>BR78+BF78</f>
        <v>0</v>
      </c>
      <c r="CG78" s="114">
        <f>BS78+BG78</f>
        <v>0</v>
      </c>
      <c r="CH78" s="275">
        <f>CI78+CL78</f>
        <v>0</v>
      </c>
      <c r="CI78" s="114">
        <f>BU78+BI78</f>
        <v>0</v>
      </c>
      <c r="CJ78" s="114">
        <f>BW78+BJ78</f>
        <v>0</v>
      </c>
      <c r="CK78" s="114">
        <f>BX78+BK78</f>
        <v>0</v>
      </c>
      <c r="CL78" s="114">
        <f>BZ78+BL78</f>
        <v>0</v>
      </c>
      <c r="CM78" s="114">
        <f>CA78+BM78</f>
        <v>0</v>
      </c>
      <c r="CN78" s="114">
        <f t="shared" si="104"/>
        <v>18100</v>
      </c>
      <c r="CO78" s="169">
        <f>CQ78+CT78</f>
        <v>0</v>
      </c>
      <c r="CP78" s="178"/>
      <c r="CQ78" s="170"/>
      <c r="CR78" s="170"/>
      <c r="CS78" s="170"/>
      <c r="CT78" s="170"/>
      <c r="CU78" s="169"/>
      <c r="CV78" s="170"/>
      <c r="CW78" s="286"/>
      <c r="CX78" s="170"/>
      <c r="CY78" s="170"/>
      <c r="CZ78" s="170"/>
      <c r="DA78" s="170"/>
      <c r="DB78" s="170"/>
      <c r="DC78" s="169">
        <f t="shared" si="227"/>
        <v>0</v>
      </c>
      <c r="DD78" s="275">
        <v>18100</v>
      </c>
      <c r="DE78" s="114">
        <f>CQ78+CD78</f>
        <v>18100</v>
      </c>
      <c r="DF78" s="114">
        <f>CR78+CE78</f>
        <v>0</v>
      </c>
      <c r="DG78" s="114">
        <f>CS78+CF78</f>
        <v>0</v>
      </c>
      <c r="DH78" s="114">
        <f>CT78+CG78</f>
        <v>0</v>
      </c>
      <c r="DI78" s="275">
        <f>DJ78+DM78</f>
        <v>0</v>
      </c>
      <c r="DJ78" s="114">
        <f>CV78+CI78</f>
        <v>0</v>
      </c>
      <c r="DK78" s="114">
        <f>CX78+CJ78</f>
        <v>0</v>
      </c>
      <c r="DL78" s="114">
        <f>CY78+CK78</f>
        <v>0</v>
      </c>
      <c r="DM78" s="114">
        <f>DA78+CL78</f>
        <v>0</v>
      </c>
      <c r="DN78" s="114">
        <f>DB78+CM78</f>
        <v>0</v>
      </c>
      <c r="DO78" s="114">
        <f t="shared" si="105"/>
        <v>18100</v>
      </c>
      <c r="DP78" s="169">
        <f>DR78+DU78</f>
        <v>0</v>
      </c>
      <c r="DQ78" s="178"/>
      <c r="DR78" s="170"/>
      <c r="DS78" s="170"/>
      <c r="DT78" s="170"/>
      <c r="DU78" s="170"/>
      <c r="DV78" s="169"/>
      <c r="DW78" s="170"/>
      <c r="DX78" s="286"/>
      <c r="DY78" s="170"/>
      <c r="DZ78" s="170"/>
      <c r="EA78" s="170"/>
      <c r="EB78" s="170"/>
      <c r="EC78" s="170"/>
      <c r="ED78" s="169">
        <f t="shared" si="229"/>
        <v>0</v>
      </c>
      <c r="EE78" s="275">
        <v>18100</v>
      </c>
      <c r="EF78" s="114">
        <f>DR78+DE78</f>
        <v>18100</v>
      </c>
      <c r="EG78" s="114">
        <f>DS78+DF78</f>
        <v>0</v>
      </c>
      <c r="EH78" s="114">
        <f>DT78+DG78</f>
        <v>0</v>
      </c>
      <c r="EI78" s="114">
        <f>DU78+DH78</f>
        <v>0</v>
      </c>
      <c r="EJ78" s="275">
        <f>EK78+EN78</f>
        <v>0</v>
      </c>
      <c r="EK78" s="114">
        <f>DW78+DJ78</f>
        <v>0</v>
      </c>
      <c r="EL78" s="114">
        <f>DY78+DK78</f>
        <v>0</v>
      </c>
      <c r="EM78" s="114">
        <f>DZ78+DL78</f>
        <v>0</v>
      </c>
      <c r="EN78" s="114">
        <f>EB78+DM78</f>
        <v>0</v>
      </c>
      <c r="EO78" s="114">
        <f>EC78+DN78</f>
        <v>0</v>
      </c>
      <c r="EP78" s="114">
        <f t="shared" si="106"/>
        <v>18100</v>
      </c>
    </row>
    <row r="79" spans="1:146" ht="29.25" customHeight="1">
      <c r="A79" s="64" t="s">
        <v>294</v>
      </c>
      <c r="B79" s="64" t="s">
        <v>295</v>
      </c>
      <c r="C79" s="119"/>
      <c r="D79" s="74" t="s">
        <v>296</v>
      </c>
      <c r="E79" s="67">
        <f t="shared" si="57"/>
        <v>912787</v>
      </c>
      <c r="F79" s="67">
        <f>F80</f>
        <v>912787</v>
      </c>
      <c r="G79" s="67">
        <f>G80</f>
        <v>677338</v>
      </c>
      <c r="H79" s="67">
        <f>H80</f>
        <v>126190</v>
      </c>
      <c r="I79" s="67">
        <f>I80</f>
        <v>0</v>
      </c>
      <c r="J79" s="67">
        <f t="shared" si="58"/>
        <v>0</v>
      </c>
      <c r="K79" s="67">
        <f>K80</f>
        <v>0</v>
      </c>
      <c r="L79" s="67">
        <f>L80</f>
        <v>0</v>
      </c>
      <c r="M79" s="67">
        <f>M80</f>
        <v>0</v>
      </c>
      <c r="N79" s="67">
        <f>N80</f>
        <v>0</v>
      </c>
      <c r="O79" s="67">
        <f>O80</f>
        <v>0</v>
      </c>
      <c r="P79" s="67">
        <f t="shared" si="48"/>
        <v>912787</v>
      </c>
      <c r="Q79" s="169">
        <f>R79+U79</f>
        <v>20765</v>
      </c>
      <c r="R79" s="169">
        <f>R80</f>
        <v>20765</v>
      </c>
      <c r="S79" s="169">
        <f>S80</f>
        <v>0</v>
      </c>
      <c r="T79" s="169">
        <f>T80</f>
        <v>0</v>
      </c>
      <c r="U79" s="169">
        <f>U80</f>
        <v>0</v>
      </c>
      <c r="V79" s="169">
        <f>W79+Z79</f>
        <v>0</v>
      </c>
      <c r="W79" s="169">
        <f>W80</f>
        <v>0</v>
      </c>
      <c r="X79" s="169">
        <f>X80</f>
        <v>0</v>
      </c>
      <c r="Y79" s="169">
        <f>Y80</f>
        <v>0</v>
      </c>
      <c r="Z79" s="169">
        <f>Z80</f>
        <v>0</v>
      </c>
      <c r="AA79" s="169">
        <f>AA80</f>
        <v>0</v>
      </c>
      <c r="AB79" s="169">
        <f t="shared" si="221"/>
        <v>20765</v>
      </c>
      <c r="AC79" s="275">
        <f>AD79+AG79</f>
        <v>933552</v>
      </c>
      <c r="AD79" s="67">
        <f>AD80</f>
        <v>933552</v>
      </c>
      <c r="AE79" s="67">
        <f>AE80</f>
        <v>677338</v>
      </c>
      <c r="AF79" s="67">
        <f>AF80</f>
        <v>126190</v>
      </c>
      <c r="AG79" s="67">
        <f>AG80</f>
        <v>0</v>
      </c>
      <c r="AH79" s="275">
        <f>AI79+AL79</f>
        <v>0</v>
      </c>
      <c r="AI79" s="67">
        <f>AI80</f>
        <v>0</v>
      </c>
      <c r="AJ79" s="67">
        <f>AJ80</f>
        <v>0</v>
      </c>
      <c r="AK79" s="67">
        <f>AK80</f>
        <v>0</v>
      </c>
      <c r="AL79" s="67">
        <f>AL80</f>
        <v>0</v>
      </c>
      <c r="AM79" s="67">
        <f>AM80</f>
        <v>0</v>
      </c>
      <c r="AN79" s="67">
        <f t="shared" si="50"/>
        <v>933552</v>
      </c>
      <c r="AO79" s="169">
        <f>AP79+AS79</f>
        <v>46062</v>
      </c>
      <c r="AP79" s="169">
        <f>AP80</f>
        <v>46062</v>
      </c>
      <c r="AQ79" s="169">
        <f>AQ80</f>
        <v>0</v>
      </c>
      <c r="AR79" s="169">
        <f>AR80</f>
        <v>0</v>
      </c>
      <c r="AS79" s="169">
        <f>AS80</f>
        <v>0</v>
      </c>
      <c r="AT79" s="169">
        <f>AU79+AZ79</f>
        <v>37240</v>
      </c>
      <c r="AU79" s="169">
        <f>AU80</f>
        <v>0</v>
      </c>
      <c r="AV79" s="178"/>
      <c r="AW79" s="169">
        <f>AW80</f>
        <v>0</v>
      </c>
      <c r="AX79" s="169">
        <f>AX80</f>
        <v>0</v>
      </c>
      <c r="AY79" s="169"/>
      <c r="AZ79" s="169">
        <f>AZ80</f>
        <v>37240</v>
      </c>
      <c r="BA79" s="169">
        <f>BA80</f>
        <v>37240</v>
      </c>
      <c r="BB79" s="169">
        <f t="shared" si="223"/>
        <v>83302</v>
      </c>
      <c r="BC79" s="275">
        <f>BD79+BG79</f>
        <v>979614</v>
      </c>
      <c r="BD79" s="67">
        <f>BD80</f>
        <v>979614</v>
      </c>
      <c r="BE79" s="67">
        <f>BE80</f>
        <v>677338</v>
      </c>
      <c r="BF79" s="67">
        <f>BF80</f>
        <v>126190</v>
      </c>
      <c r="BG79" s="67">
        <f>BG80</f>
        <v>0</v>
      </c>
      <c r="BH79" s="275">
        <f>BI79+BL79</f>
        <v>37240</v>
      </c>
      <c r="BI79" s="67">
        <f>BI80</f>
        <v>0</v>
      </c>
      <c r="BJ79" s="67">
        <f>BJ80</f>
        <v>0</v>
      </c>
      <c r="BK79" s="67">
        <f>BK80</f>
        <v>0</v>
      </c>
      <c r="BL79" s="67">
        <f>BL80</f>
        <v>37240</v>
      </c>
      <c r="BM79" s="67">
        <f>BM80</f>
        <v>37240</v>
      </c>
      <c r="BN79" s="67">
        <f t="shared" si="103"/>
        <v>1016854</v>
      </c>
      <c r="BO79" s="169">
        <f>BP79+BS79</f>
        <v>0</v>
      </c>
      <c r="BP79" s="169">
        <f>BP80</f>
        <v>0</v>
      </c>
      <c r="BQ79" s="169">
        <f>BQ80</f>
        <v>0</v>
      </c>
      <c r="BR79" s="169">
        <f>BR80</f>
        <v>0</v>
      </c>
      <c r="BS79" s="169">
        <f>BS80</f>
        <v>0</v>
      </c>
      <c r="BT79" s="169">
        <f>BU79+BZ79</f>
        <v>0</v>
      </c>
      <c r="BU79" s="169">
        <f>BU80</f>
        <v>0</v>
      </c>
      <c r="BV79" s="178"/>
      <c r="BW79" s="169">
        <f>BW80</f>
        <v>0</v>
      </c>
      <c r="BX79" s="169">
        <f>BX80</f>
        <v>0</v>
      </c>
      <c r="BY79" s="169"/>
      <c r="BZ79" s="169">
        <f>BZ80</f>
        <v>0</v>
      </c>
      <c r="CA79" s="169">
        <f>CA80</f>
        <v>0</v>
      </c>
      <c r="CB79" s="169">
        <f t="shared" si="225"/>
        <v>0</v>
      </c>
      <c r="CC79" s="275">
        <f>CD79+CG79</f>
        <v>979614</v>
      </c>
      <c r="CD79" s="67">
        <f>CD80</f>
        <v>979614</v>
      </c>
      <c r="CE79" s="67">
        <f>CE80</f>
        <v>677338</v>
      </c>
      <c r="CF79" s="67">
        <f>CF80</f>
        <v>126190</v>
      </c>
      <c r="CG79" s="67">
        <f>CG80</f>
        <v>0</v>
      </c>
      <c r="CH79" s="275">
        <f>CI79+CL79</f>
        <v>37240</v>
      </c>
      <c r="CI79" s="67">
        <f>CI80</f>
        <v>0</v>
      </c>
      <c r="CJ79" s="67">
        <f>CJ80</f>
        <v>0</v>
      </c>
      <c r="CK79" s="67">
        <f>CK80</f>
        <v>0</v>
      </c>
      <c r="CL79" s="67">
        <f>CL80</f>
        <v>37240</v>
      </c>
      <c r="CM79" s="67">
        <f>CM80</f>
        <v>37240</v>
      </c>
      <c r="CN79" s="67">
        <f t="shared" si="104"/>
        <v>1016854</v>
      </c>
      <c r="CO79" s="169">
        <f>CQ79+CT79</f>
        <v>-37810</v>
      </c>
      <c r="CP79" s="178"/>
      <c r="CQ79" s="169">
        <f>CQ80</f>
        <v>-37810</v>
      </c>
      <c r="CR79" s="169">
        <f>CR80</f>
        <v>0</v>
      </c>
      <c r="CS79" s="169">
        <f>CS80</f>
        <v>0</v>
      </c>
      <c r="CT79" s="169">
        <f>CT80</f>
        <v>0</v>
      </c>
      <c r="CU79" s="169">
        <f>CV79+DA79</f>
        <v>45000</v>
      </c>
      <c r="CV79" s="169">
        <f>CV80</f>
        <v>0</v>
      </c>
      <c r="CW79" s="178"/>
      <c r="CX79" s="169">
        <f>CX80</f>
        <v>0</v>
      </c>
      <c r="CY79" s="169">
        <f>CY80</f>
        <v>0</v>
      </c>
      <c r="CZ79" s="169"/>
      <c r="DA79" s="169">
        <f>DA80</f>
        <v>45000</v>
      </c>
      <c r="DB79" s="169">
        <f>DB80</f>
        <v>45000</v>
      </c>
      <c r="DC79" s="169">
        <f t="shared" si="227"/>
        <v>7190</v>
      </c>
      <c r="DD79" s="275">
        <f>DE79+DH79</f>
        <v>941804</v>
      </c>
      <c r="DE79" s="67">
        <f>DE80</f>
        <v>941804</v>
      </c>
      <c r="DF79" s="67">
        <f>DF80</f>
        <v>677338</v>
      </c>
      <c r="DG79" s="67">
        <f>DG80</f>
        <v>126190</v>
      </c>
      <c r="DH79" s="67">
        <f>DH80</f>
        <v>0</v>
      </c>
      <c r="DI79" s="275">
        <f>DJ79+DM79</f>
        <v>82240</v>
      </c>
      <c r="DJ79" s="67">
        <f>DJ80</f>
        <v>0</v>
      </c>
      <c r="DK79" s="67">
        <f>DK80</f>
        <v>0</v>
      </c>
      <c r="DL79" s="67">
        <f>DL80</f>
        <v>0</v>
      </c>
      <c r="DM79" s="67">
        <f>DM80</f>
        <v>82240</v>
      </c>
      <c r="DN79" s="67">
        <f>DN80</f>
        <v>82240</v>
      </c>
      <c r="DO79" s="67">
        <f t="shared" si="105"/>
        <v>1024044</v>
      </c>
      <c r="DP79" s="169">
        <f>DR79+DU79</f>
        <v>0</v>
      </c>
      <c r="DQ79" s="178"/>
      <c r="DR79" s="169">
        <f>DR80</f>
        <v>0</v>
      </c>
      <c r="DS79" s="169">
        <f>DS80</f>
        <v>0</v>
      </c>
      <c r="DT79" s="169">
        <f>DT80</f>
        <v>0</v>
      </c>
      <c r="DU79" s="169">
        <f>DU80</f>
        <v>0</v>
      </c>
      <c r="DV79" s="169">
        <f>DW79+EB79</f>
        <v>0</v>
      </c>
      <c r="DW79" s="169">
        <f>DW80</f>
        <v>0</v>
      </c>
      <c r="DX79" s="178"/>
      <c r="DY79" s="169">
        <f>DY80</f>
        <v>0</v>
      </c>
      <c r="DZ79" s="169">
        <f>DZ80</f>
        <v>0</v>
      </c>
      <c r="EA79" s="169"/>
      <c r="EB79" s="169">
        <f>EB80</f>
        <v>0</v>
      </c>
      <c r="EC79" s="169">
        <f>EC80</f>
        <v>0</v>
      </c>
      <c r="ED79" s="169">
        <f t="shared" si="229"/>
        <v>0</v>
      </c>
      <c r="EE79" s="275">
        <f>EF79+EI79</f>
        <v>941804</v>
      </c>
      <c r="EF79" s="67">
        <f>EF80</f>
        <v>941804</v>
      </c>
      <c r="EG79" s="67">
        <f>EG80</f>
        <v>677338</v>
      </c>
      <c r="EH79" s="67">
        <f>EH80</f>
        <v>126190</v>
      </c>
      <c r="EI79" s="67">
        <f>EI80</f>
        <v>0</v>
      </c>
      <c r="EJ79" s="275">
        <f>EK79+EN79</f>
        <v>82240</v>
      </c>
      <c r="EK79" s="67">
        <f>EK80</f>
        <v>0</v>
      </c>
      <c r="EL79" s="67">
        <f>EL80</f>
        <v>0</v>
      </c>
      <c r="EM79" s="67">
        <f>EM80</f>
        <v>0</v>
      </c>
      <c r="EN79" s="67">
        <f>EN80</f>
        <v>82240</v>
      </c>
      <c r="EO79" s="67">
        <f>EO80</f>
        <v>82240</v>
      </c>
      <c r="EP79" s="67">
        <f t="shared" si="106"/>
        <v>1024044</v>
      </c>
    </row>
    <row r="80" spans="1:146" ht="25.5">
      <c r="A80" s="68" t="s">
        <v>28</v>
      </c>
      <c r="B80" s="68" t="s">
        <v>57</v>
      </c>
      <c r="C80" s="69" t="s">
        <v>710</v>
      </c>
      <c r="D80" s="75" t="s">
        <v>711</v>
      </c>
      <c r="E80" s="67">
        <f t="shared" si="57"/>
        <v>912787</v>
      </c>
      <c r="F80" s="114">
        <v>912787</v>
      </c>
      <c r="G80" s="114">
        <v>677338</v>
      </c>
      <c r="H80" s="114">
        <v>126190</v>
      </c>
      <c r="I80" s="114"/>
      <c r="J80" s="67">
        <f t="shared" si="58"/>
        <v>0</v>
      </c>
      <c r="K80" s="114"/>
      <c r="L80" s="114"/>
      <c r="M80" s="114"/>
      <c r="N80" s="114"/>
      <c r="O80" s="114"/>
      <c r="P80" s="67">
        <f t="shared" si="48"/>
        <v>912787</v>
      </c>
      <c r="Q80" s="169">
        <f>R80+U80</f>
        <v>20765</v>
      </c>
      <c r="R80" s="170">
        <v>20765</v>
      </c>
      <c r="S80" s="170"/>
      <c r="T80" s="170"/>
      <c r="U80" s="170"/>
      <c r="V80" s="169">
        <f>W80+Z80</f>
        <v>0</v>
      </c>
      <c r="W80" s="170"/>
      <c r="X80" s="170"/>
      <c r="Y80" s="170"/>
      <c r="Z80" s="170"/>
      <c r="AA80" s="170"/>
      <c r="AB80" s="169">
        <f t="shared" si="221"/>
        <v>20765</v>
      </c>
      <c r="AC80" s="275">
        <f>AD80+AG80</f>
        <v>933552</v>
      </c>
      <c r="AD80" s="114">
        <f>R80+F80</f>
        <v>933552</v>
      </c>
      <c r="AE80" s="114">
        <f>S80+G80</f>
        <v>677338</v>
      </c>
      <c r="AF80" s="114">
        <f>T80+H80</f>
        <v>126190</v>
      </c>
      <c r="AG80" s="114">
        <f>U80+I80</f>
        <v>0</v>
      </c>
      <c r="AH80" s="275">
        <f>AI80+AL80</f>
        <v>0</v>
      </c>
      <c r="AI80" s="114">
        <f>W80+K80</f>
        <v>0</v>
      </c>
      <c r="AJ80" s="114">
        <f>X80+L80</f>
        <v>0</v>
      </c>
      <c r="AK80" s="114">
        <f>Y80+M80</f>
        <v>0</v>
      </c>
      <c r="AL80" s="114">
        <f>Z80+N80</f>
        <v>0</v>
      </c>
      <c r="AM80" s="114">
        <f>AA80+O80</f>
        <v>0</v>
      </c>
      <c r="AN80" s="114">
        <f t="shared" si="50"/>
        <v>933552</v>
      </c>
      <c r="AO80" s="169">
        <f>AP80+AS80</f>
        <v>46062</v>
      </c>
      <c r="AP80" s="170">
        <v>46062</v>
      </c>
      <c r="AQ80" s="170"/>
      <c r="AR80" s="170"/>
      <c r="AS80" s="170"/>
      <c r="AT80" s="169">
        <f>AU80+AZ80</f>
        <v>37240</v>
      </c>
      <c r="AU80" s="170"/>
      <c r="AV80" s="286"/>
      <c r="AW80" s="170"/>
      <c r="AX80" s="170"/>
      <c r="AY80" s="170"/>
      <c r="AZ80" s="170">
        <v>37240</v>
      </c>
      <c r="BA80" s="170">
        <v>37240</v>
      </c>
      <c r="BB80" s="169">
        <f t="shared" si="223"/>
        <v>83302</v>
      </c>
      <c r="BC80" s="275">
        <f>BD80+BG80</f>
        <v>979614</v>
      </c>
      <c r="BD80" s="114">
        <f>AP80+AD80</f>
        <v>979614</v>
      </c>
      <c r="BE80" s="114">
        <f>AQ80+AE80</f>
        <v>677338</v>
      </c>
      <c r="BF80" s="114">
        <f>AR80+AF80</f>
        <v>126190</v>
      </c>
      <c r="BG80" s="114">
        <f>AS80+AG80</f>
        <v>0</v>
      </c>
      <c r="BH80" s="275">
        <f>BI80+BL80</f>
        <v>37240</v>
      </c>
      <c r="BI80" s="114">
        <f>AU80+AI80</f>
        <v>0</v>
      </c>
      <c r="BJ80" s="114">
        <f>AW80+AJ80</f>
        <v>0</v>
      </c>
      <c r="BK80" s="114">
        <f>AX80+AK80</f>
        <v>0</v>
      </c>
      <c r="BL80" s="114">
        <f>AZ80+AL80</f>
        <v>37240</v>
      </c>
      <c r="BM80" s="114">
        <f>BA80+AM80</f>
        <v>37240</v>
      </c>
      <c r="BN80" s="114">
        <f t="shared" si="103"/>
        <v>1016854</v>
      </c>
      <c r="BO80" s="169">
        <f>BP80+BS80</f>
        <v>0</v>
      </c>
      <c r="BP80" s="170"/>
      <c r="BQ80" s="170"/>
      <c r="BR80" s="170"/>
      <c r="BS80" s="170"/>
      <c r="BT80" s="169">
        <f>BU80+BZ80</f>
        <v>0</v>
      </c>
      <c r="BU80" s="170"/>
      <c r="BV80" s="286"/>
      <c r="BW80" s="170"/>
      <c r="BX80" s="170"/>
      <c r="BY80" s="170"/>
      <c r="BZ80" s="170"/>
      <c r="CA80" s="170"/>
      <c r="CB80" s="169">
        <f t="shared" si="225"/>
        <v>0</v>
      </c>
      <c r="CC80" s="275">
        <f>CD80+CG80</f>
        <v>979614</v>
      </c>
      <c r="CD80" s="114">
        <f>BP80+BD80</f>
        <v>979614</v>
      </c>
      <c r="CE80" s="114">
        <f>BQ80+BE80</f>
        <v>677338</v>
      </c>
      <c r="CF80" s="114">
        <f>BR80+BF80</f>
        <v>126190</v>
      </c>
      <c r="CG80" s="114">
        <f>BS80+BG80</f>
        <v>0</v>
      </c>
      <c r="CH80" s="275">
        <f>CI80+CL80</f>
        <v>37240</v>
      </c>
      <c r="CI80" s="114">
        <f>BU80+BI80</f>
        <v>0</v>
      </c>
      <c r="CJ80" s="114">
        <f>BW80+BJ80</f>
        <v>0</v>
      </c>
      <c r="CK80" s="114">
        <f>BX80+BK80</f>
        <v>0</v>
      </c>
      <c r="CL80" s="114">
        <f>BZ80+BL80</f>
        <v>37240</v>
      </c>
      <c r="CM80" s="114">
        <f>CA80+BM80</f>
        <v>37240</v>
      </c>
      <c r="CN80" s="114">
        <f t="shared" si="104"/>
        <v>1016854</v>
      </c>
      <c r="CO80" s="169">
        <f>CQ80+CT80</f>
        <v>-37810</v>
      </c>
      <c r="CP80" s="178"/>
      <c r="CQ80" s="170">
        <v>-37810</v>
      </c>
      <c r="CR80" s="170"/>
      <c r="CS80" s="170"/>
      <c r="CT80" s="170"/>
      <c r="CU80" s="169">
        <f>CV80+DA80</f>
        <v>45000</v>
      </c>
      <c r="CV80" s="170"/>
      <c r="CW80" s="286"/>
      <c r="CX80" s="170"/>
      <c r="CY80" s="170"/>
      <c r="CZ80" s="170"/>
      <c r="DA80" s="170">
        <v>45000</v>
      </c>
      <c r="DB80" s="170">
        <v>45000</v>
      </c>
      <c r="DC80" s="169">
        <f t="shared" si="227"/>
        <v>7190</v>
      </c>
      <c r="DD80" s="275">
        <f>DE80+DH80</f>
        <v>941804</v>
      </c>
      <c r="DE80" s="114">
        <f>CQ80+CD80</f>
        <v>941804</v>
      </c>
      <c r="DF80" s="114">
        <f>CR80+CE80</f>
        <v>677338</v>
      </c>
      <c r="DG80" s="114">
        <f>CS80+CF80</f>
        <v>126190</v>
      </c>
      <c r="DH80" s="114">
        <f>CT80+CG80</f>
        <v>0</v>
      </c>
      <c r="DI80" s="275">
        <f>DJ80+DM80</f>
        <v>82240</v>
      </c>
      <c r="DJ80" s="114">
        <f>CV80+CI80</f>
        <v>0</v>
      </c>
      <c r="DK80" s="114">
        <f>CX80+CJ80</f>
        <v>0</v>
      </c>
      <c r="DL80" s="114">
        <f>CY80+CK80</f>
        <v>0</v>
      </c>
      <c r="DM80" s="114">
        <f>DA80+CL80</f>
        <v>82240</v>
      </c>
      <c r="DN80" s="114">
        <f>DB80+CM80</f>
        <v>82240</v>
      </c>
      <c r="DO80" s="114">
        <f t="shared" si="105"/>
        <v>1024044</v>
      </c>
      <c r="DP80" s="169">
        <f>DR80+DU80</f>
        <v>0</v>
      </c>
      <c r="DQ80" s="178"/>
      <c r="DR80" s="170"/>
      <c r="DS80" s="170"/>
      <c r="DT80" s="170"/>
      <c r="DU80" s="170"/>
      <c r="DV80" s="169">
        <f>DW80+EB80</f>
        <v>0</v>
      </c>
      <c r="DW80" s="170"/>
      <c r="DX80" s="286"/>
      <c r="DY80" s="170"/>
      <c r="DZ80" s="170"/>
      <c r="EA80" s="170"/>
      <c r="EB80" s="170"/>
      <c r="EC80" s="170"/>
      <c r="ED80" s="169">
        <f t="shared" si="229"/>
        <v>0</v>
      </c>
      <c r="EE80" s="275">
        <f>EF80+EI80</f>
        <v>941804</v>
      </c>
      <c r="EF80" s="114">
        <f>DR80+DE80</f>
        <v>941804</v>
      </c>
      <c r="EG80" s="114">
        <f>DS80+DF80</f>
        <v>677338</v>
      </c>
      <c r="EH80" s="114">
        <f>DT80+DG80</f>
        <v>126190</v>
      </c>
      <c r="EI80" s="114">
        <f>DU80+DH80</f>
        <v>0</v>
      </c>
      <c r="EJ80" s="275">
        <f>EK80+EN80</f>
        <v>82240</v>
      </c>
      <c r="EK80" s="114">
        <f>DW80+DJ80</f>
        <v>0</v>
      </c>
      <c r="EL80" s="114">
        <f>DY80+DK80</f>
        <v>0</v>
      </c>
      <c r="EM80" s="114">
        <f>DZ80+DL80</f>
        <v>0</v>
      </c>
      <c r="EN80" s="114">
        <f>EB80+DM80</f>
        <v>82240</v>
      </c>
      <c r="EO80" s="114">
        <f>EC80+DN80</f>
        <v>82240</v>
      </c>
      <c r="EP80" s="114">
        <f t="shared" si="106"/>
        <v>1024044</v>
      </c>
    </row>
    <row r="81" spans="1:146" s="9" customFormat="1" ht="43.5" customHeight="1">
      <c r="A81" s="681" t="s">
        <v>297</v>
      </c>
      <c r="B81" s="275"/>
      <c r="C81" s="275"/>
      <c r="D81" s="418" t="s">
        <v>298</v>
      </c>
      <c r="E81" s="180">
        <f>E82</f>
        <v>147602698</v>
      </c>
      <c r="F81" s="180">
        <f aca="true" t="shared" si="280" ref="F81:O81">F82</f>
        <v>147602698</v>
      </c>
      <c r="G81" s="180">
        <f t="shared" si="280"/>
        <v>5176208</v>
      </c>
      <c r="H81" s="180">
        <f t="shared" si="280"/>
        <v>77586</v>
      </c>
      <c r="I81" s="180">
        <f t="shared" si="280"/>
        <v>0</v>
      </c>
      <c r="J81" s="180">
        <f t="shared" si="280"/>
        <v>55630</v>
      </c>
      <c r="K81" s="180">
        <f t="shared" si="280"/>
        <v>55630</v>
      </c>
      <c r="L81" s="180">
        <f t="shared" si="280"/>
        <v>15494</v>
      </c>
      <c r="M81" s="180">
        <f t="shared" si="280"/>
        <v>0</v>
      </c>
      <c r="N81" s="180">
        <f t="shared" si="280"/>
        <v>0</v>
      </c>
      <c r="O81" s="180">
        <f t="shared" si="280"/>
        <v>0</v>
      </c>
      <c r="P81" s="180">
        <f t="shared" si="48"/>
        <v>147658328</v>
      </c>
      <c r="Q81" s="180">
        <f>Q82</f>
        <v>65939</v>
      </c>
      <c r="R81" s="180">
        <f aca="true" t="shared" si="281" ref="R81:AA81">R82</f>
        <v>65939</v>
      </c>
      <c r="S81" s="180">
        <f t="shared" si="281"/>
        <v>40879</v>
      </c>
      <c r="T81" s="180">
        <f t="shared" si="281"/>
        <v>0</v>
      </c>
      <c r="U81" s="180">
        <f t="shared" si="281"/>
        <v>0</v>
      </c>
      <c r="V81" s="180">
        <f t="shared" si="281"/>
        <v>10780</v>
      </c>
      <c r="W81" s="180">
        <f t="shared" si="281"/>
        <v>0</v>
      </c>
      <c r="X81" s="180">
        <f t="shared" si="281"/>
        <v>0</v>
      </c>
      <c r="Y81" s="180">
        <f t="shared" si="281"/>
        <v>0</v>
      </c>
      <c r="Z81" s="180">
        <f t="shared" si="281"/>
        <v>10780</v>
      </c>
      <c r="AA81" s="180">
        <f t="shared" si="281"/>
        <v>10780</v>
      </c>
      <c r="AB81" s="180">
        <f t="shared" si="221"/>
        <v>76719</v>
      </c>
      <c r="AC81" s="275">
        <f>AC82</f>
        <v>147668637</v>
      </c>
      <c r="AD81" s="275">
        <f aca="true" t="shared" si="282" ref="AD81:AM81">AD82</f>
        <v>147668637</v>
      </c>
      <c r="AE81" s="275">
        <f t="shared" si="282"/>
        <v>5217087</v>
      </c>
      <c r="AF81" s="275">
        <f t="shared" si="282"/>
        <v>77586</v>
      </c>
      <c r="AG81" s="275">
        <f t="shared" si="282"/>
        <v>0</v>
      </c>
      <c r="AH81" s="275">
        <f t="shared" si="282"/>
        <v>66410</v>
      </c>
      <c r="AI81" s="275">
        <f t="shared" si="282"/>
        <v>55630</v>
      </c>
      <c r="AJ81" s="275">
        <f t="shared" si="282"/>
        <v>15494</v>
      </c>
      <c r="AK81" s="275">
        <f t="shared" si="282"/>
        <v>0</v>
      </c>
      <c r="AL81" s="275">
        <f t="shared" si="282"/>
        <v>10780</v>
      </c>
      <c r="AM81" s="275">
        <f t="shared" si="282"/>
        <v>10780</v>
      </c>
      <c r="AN81" s="275">
        <f t="shared" si="50"/>
        <v>147735047</v>
      </c>
      <c r="AO81" s="180">
        <f>AO82</f>
        <v>289147</v>
      </c>
      <c r="AP81" s="180">
        <f aca="true" t="shared" si="283" ref="AP81:BA81">AP82</f>
        <v>289147</v>
      </c>
      <c r="AQ81" s="180">
        <f t="shared" si="283"/>
        <v>0</v>
      </c>
      <c r="AR81" s="180">
        <f t="shared" si="283"/>
        <v>0</v>
      </c>
      <c r="AS81" s="180">
        <f t="shared" si="283"/>
        <v>0</v>
      </c>
      <c r="AT81" s="180">
        <f t="shared" si="283"/>
        <v>0</v>
      </c>
      <c r="AU81" s="180">
        <f t="shared" si="283"/>
        <v>0</v>
      </c>
      <c r="AV81" s="285"/>
      <c r="AW81" s="180">
        <f t="shared" si="283"/>
        <v>0</v>
      </c>
      <c r="AX81" s="180">
        <f t="shared" si="283"/>
        <v>0</v>
      </c>
      <c r="AY81" s="180"/>
      <c r="AZ81" s="180">
        <f t="shared" si="283"/>
        <v>0</v>
      </c>
      <c r="BA81" s="180">
        <f t="shared" si="283"/>
        <v>0</v>
      </c>
      <c r="BB81" s="180">
        <f t="shared" si="223"/>
        <v>289147</v>
      </c>
      <c r="BC81" s="275">
        <f>BC82</f>
        <v>147895564</v>
      </c>
      <c r="BD81" s="275">
        <f aca="true" t="shared" si="284" ref="BD81:BM81">BD82</f>
        <v>147957784</v>
      </c>
      <c r="BE81" s="275">
        <f t="shared" si="284"/>
        <v>5217087</v>
      </c>
      <c r="BF81" s="275">
        <f t="shared" si="284"/>
        <v>77586</v>
      </c>
      <c r="BG81" s="275">
        <f t="shared" si="284"/>
        <v>0</v>
      </c>
      <c r="BH81" s="275">
        <f t="shared" si="284"/>
        <v>66410</v>
      </c>
      <c r="BI81" s="275">
        <f t="shared" si="284"/>
        <v>55630</v>
      </c>
      <c r="BJ81" s="275">
        <f t="shared" si="284"/>
        <v>15494</v>
      </c>
      <c r="BK81" s="275">
        <f t="shared" si="284"/>
        <v>0</v>
      </c>
      <c r="BL81" s="275">
        <f t="shared" si="284"/>
        <v>10780</v>
      </c>
      <c r="BM81" s="275">
        <f t="shared" si="284"/>
        <v>10780</v>
      </c>
      <c r="BN81" s="275">
        <f t="shared" si="103"/>
        <v>147961974</v>
      </c>
      <c r="BO81" s="285">
        <f>BO82</f>
        <v>-5897159</v>
      </c>
      <c r="BP81" s="180">
        <f aca="true" t="shared" si="285" ref="BP81:CA81">BP82</f>
        <v>-5897159</v>
      </c>
      <c r="BQ81" s="180">
        <f t="shared" si="285"/>
        <v>0</v>
      </c>
      <c r="BR81" s="180">
        <f t="shared" si="285"/>
        <v>0</v>
      </c>
      <c r="BS81" s="180">
        <f t="shared" si="285"/>
        <v>0</v>
      </c>
      <c r="BT81" s="180">
        <f t="shared" si="285"/>
        <v>0</v>
      </c>
      <c r="BU81" s="180">
        <f t="shared" si="285"/>
        <v>0</v>
      </c>
      <c r="BV81" s="285"/>
      <c r="BW81" s="180">
        <f t="shared" si="285"/>
        <v>0</v>
      </c>
      <c r="BX81" s="180">
        <f t="shared" si="285"/>
        <v>0</v>
      </c>
      <c r="BY81" s="180"/>
      <c r="BZ81" s="180">
        <f t="shared" si="285"/>
        <v>0</v>
      </c>
      <c r="CA81" s="180">
        <f t="shared" si="285"/>
        <v>0</v>
      </c>
      <c r="CB81" s="180">
        <f t="shared" si="225"/>
        <v>-5897159</v>
      </c>
      <c r="CC81" s="275">
        <f>CC82</f>
        <v>142060625</v>
      </c>
      <c r="CD81" s="275">
        <f aca="true" t="shared" si="286" ref="CD81:CM81">CD82</f>
        <v>142060625</v>
      </c>
      <c r="CE81" s="275">
        <f t="shared" si="286"/>
        <v>5217087</v>
      </c>
      <c r="CF81" s="275">
        <f t="shared" si="286"/>
        <v>77586</v>
      </c>
      <c r="CG81" s="275">
        <f t="shared" si="286"/>
        <v>0</v>
      </c>
      <c r="CH81" s="275">
        <f t="shared" si="286"/>
        <v>66410</v>
      </c>
      <c r="CI81" s="275">
        <f t="shared" si="286"/>
        <v>55630</v>
      </c>
      <c r="CJ81" s="275">
        <f t="shared" si="286"/>
        <v>15494</v>
      </c>
      <c r="CK81" s="275">
        <f t="shared" si="286"/>
        <v>0</v>
      </c>
      <c r="CL81" s="275">
        <f t="shared" si="286"/>
        <v>10780</v>
      </c>
      <c r="CM81" s="275">
        <f t="shared" si="286"/>
        <v>10780</v>
      </c>
      <c r="CN81" s="275">
        <f t="shared" si="104"/>
        <v>142127035</v>
      </c>
      <c r="CO81" s="285">
        <f>CO82</f>
        <v>476276</v>
      </c>
      <c r="CP81" s="285"/>
      <c r="CQ81" s="180">
        <f aca="true" t="shared" si="287" ref="CQ81:DB81">CQ82</f>
        <v>476276</v>
      </c>
      <c r="CR81" s="180">
        <f t="shared" si="287"/>
        <v>0</v>
      </c>
      <c r="CS81" s="180">
        <f t="shared" si="287"/>
        <v>0</v>
      </c>
      <c r="CT81" s="180">
        <f t="shared" si="287"/>
        <v>0</v>
      </c>
      <c r="CU81" s="180">
        <f t="shared" si="287"/>
        <v>77000</v>
      </c>
      <c r="CV81" s="180">
        <f t="shared" si="287"/>
        <v>0</v>
      </c>
      <c r="CW81" s="285"/>
      <c r="CX81" s="180">
        <f t="shared" si="287"/>
        <v>0</v>
      </c>
      <c r="CY81" s="180">
        <f t="shared" si="287"/>
        <v>0</v>
      </c>
      <c r="CZ81" s="180"/>
      <c r="DA81" s="180">
        <f t="shared" si="287"/>
        <v>77000</v>
      </c>
      <c r="DB81" s="180">
        <f t="shared" si="287"/>
        <v>77000</v>
      </c>
      <c r="DC81" s="180">
        <f t="shared" si="227"/>
        <v>553276</v>
      </c>
      <c r="DD81" s="275">
        <f>DD82</f>
        <v>142536901</v>
      </c>
      <c r="DE81" s="275">
        <f aca="true" t="shared" si="288" ref="DE81:DN81">DE82</f>
        <v>142536901</v>
      </c>
      <c r="DF81" s="275">
        <f t="shared" si="288"/>
        <v>5217087</v>
      </c>
      <c r="DG81" s="275">
        <f t="shared" si="288"/>
        <v>77586</v>
      </c>
      <c r="DH81" s="275">
        <f t="shared" si="288"/>
        <v>0</v>
      </c>
      <c r="DI81" s="275">
        <f t="shared" si="288"/>
        <v>143410</v>
      </c>
      <c r="DJ81" s="275">
        <f t="shared" si="288"/>
        <v>55630</v>
      </c>
      <c r="DK81" s="275">
        <f t="shared" si="288"/>
        <v>15494</v>
      </c>
      <c r="DL81" s="275">
        <f t="shared" si="288"/>
        <v>0</v>
      </c>
      <c r="DM81" s="275">
        <f t="shared" si="288"/>
        <v>87780</v>
      </c>
      <c r="DN81" s="275">
        <f t="shared" si="288"/>
        <v>87780</v>
      </c>
      <c r="DO81" s="275">
        <f t="shared" si="105"/>
        <v>142680311</v>
      </c>
      <c r="DP81" s="285">
        <f>DP82</f>
        <v>153780</v>
      </c>
      <c r="DQ81" s="180">
        <f aca="true" t="shared" si="289" ref="DQ81:EC81">DQ82</f>
        <v>153780</v>
      </c>
      <c r="DR81" s="180">
        <f t="shared" si="289"/>
        <v>153780</v>
      </c>
      <c r="DS81" s="180">
        <f t="shared" si="289"/>
        <v>0</v>
      </c>
      <c r="DT81" s="180">
        <f t="shared" si="289"/>
        <v>0</v>
      </c>
      <c r="DU81" s="180">
        <f t="shared" si="289"/>
        <v>0</v>
      </c>
      <c r="DV81" s="180">
        <f t="shared" si="289"/>
        <v>0</v>
      </c>
      <c r="DW81" s="180">
        <f t="shared" si="289"/>
        <v>0</v>
      </c>
      <c r="DX81" s="285"/>
      <c r="DY81" s="180">
        <f t="shared" si="289"/>
        <v>0</v>
      </c>
      <c r="DZ81" s="180">
        <f t="shared" si="289"/>
        <v>0</v>
      </c>
      <c r="EA81" s="180"/>
      <c r="EB81" s="180">
        <f t="shared" si="289"/>
        <v>0</v>
      </c>
      <c r="EC81" s="180">
        <f t="shared" si="289"/>
        <v>0</v>
      </c>
      <c r="ED81" s="180">
        <f t="shared" si="229"/>
        <v>153780</v>
      </c>
      <c r="EE81" s="275">
        <f>EE82</f>
        <v>142690681</v>
      </c>
      <c r="EF81" s="275">
        <f aca="true" t="shared" si="290" ref="EF81:EO81">EF82</f>
        <v>142690681</v>
      </c>
      <c r="EG81" s="275">
        <f t="shared" si="290"/>
        <v>5217087</v>
      </c>
      <c r="EH81" s="275">
        <f t="shared" si="290"/>
        <v>77586</v>
      </c>
      <c r="EI81" s="275">
        <f t="shared" si="290"/>
        <v>0</v>
      </c>
      <c r="EJ81" s="275">
        <f t="shared" si="290"/>
        <v>143410</v>
      </c>
      <c r="EK81" s="275">
        <f t="shared" si="290"/>
        <v>55630</v>
      </c>
      <c r="EL81" s="275">
        <f t="shared" si="290"/>
        <v>15494</v>
      </c>
      <c r="EM81" s="275">
        <f t="shared" si="290"/>
        <v>0</v>
      </c>
      <c r="EN81" s="275">
        <f t="shared" si="290"/>
        <v>87780</v>
      </c>
      <c r="EO81" s="275">
        <f t="shared" si="290"/>
        <v>87780</v>
      </c>
      <c r="EP81" s="275">
        <f t="shared" si="106"/>
        <v>142834091</v>
      </c>
    </row>
    <row r="82" spans="1:146" ht="34.5" customHeight="1">
      <c r="A82" s="64" t="s">
        <v>299</v>
      </c>
      <c r="B82" s="64"/>
      <c r="C82" s="119"/>
      <c r="D82" s="74" t="s">
        <v>298</v>
      </c>
      <c r="E82" s="67">
        <f aca="true" t="shared" si="291" ref="E82:O82">E83+E86+E89+E93+E101+E106+E108+E109+E112+E113</f>
        <v>147602698</v>
      </c>
      <c r="F82" s="67">
        <f t="shared" si="291"/>
        <v>147602698</v>
      </c>
      <c r="G82" s="67">
        <f t="shared" si="291"/>
        <v>5176208</v>
      </c>
      <c r="H82" s="67">
        <f t="shared" si="291"/>
        <v>77586</v>
      </c>
      <c r="I82" s="67">
        <f t="shared" si="291"/>
        <v>0</v>
      </c>
      <c r="J82" s="67">
        <f t="shared" si="291"/>
        <v>55630</v>
      </c>
      <c r="K82" s="67">
        <f t="shared" si="291"/>
        <v>55630</v>
      </c>
      <c r="L82" s="67">
        <f t="shared" si="291"/>
        <v>15494</v>
      </c>
      <c r="M82" s="67">
        <f t="shared" si="291"/>
        <v>0</v>
      </c>
      <c r="N82" s="67">
        <f t="shared" si="291"/>
        <v>0</v>
      </c>
      <c r="O82" s="67">
        <f t="shared" si="291"/>
        <v>0</v>
      </c>
      <c r="P82" s="67">
        <f t="shared" si="48"/>
        <v>147658328</v>
      </c>
      <c r="Q82" s="169">
        <f aca="true" t="shared" si="292" ref="Q82:AA82">Q83+Q86+Q89+Q93+Q101+Q106+Q108+Q109+Q112+Q113</f>
        <v>65939</v>
      </c>
      <c r="R82" s="169">
        <f t="shared" si="292"/>
        <v>65939</v>
      </c>
      <c r="S82" s="169">
        <f t="shared" si="292"/>
        <v>40879</v>
      </c>
      <c r="T82" s="169">
        <f t="shared" si="292"/>
        <v>0</v>
      </c>
      <c r="U82" s="169">
        <f t="shared" si="292"/>
        <v>0</v>
      </c>
      <c r="V82" s="169">
        <f t="shared" si="292"/>
        <v>10780</v>
      </c>
      <c r="W82" s="169">
        <f t="shared" si="292"/>
        <v>0</v>
      </c>
      <c r="X82" s="169">
        <f t="shared" si="292"/>
        <v>0</v>
      </c>
      <c r="Y82" s="169">
        <f t="shared" si="292"/>
        <v>0</v>
      </c>
      <c r="Z82" s="169">
        <f t="shared" si="292"/>
        <v>10780</v>
      </c>
      <c r="AA82" s="169">
        <f t="shared" si="292"/>
        <v>10780</v>
      </c>
      <c r="AB82" s="169">
        <f t="shared" si="221"/>
        <v>76719</v>
      </c>
      <c r="AC82" s="275">
        <f aca="true" t="shared" si="293" ref="AC82:AM82">AC83+AC86+AC89+AC93+AC101+AC106+AC108+AC109+AC112+AC113</f>
        <v>147668637</v>
      </c>
      <c r="AD82" s="67">
        <f t="shared" si="293"/>
        <v>147668637</v>
      </c>
      <c r="AE82" s="67">
        <f t="shared" si="293"/>
        <v>5217087</v>
      </c>
      <c r="AF82" s="67">
        <f t="shared" si="293"/>
        <v>77586</v>
      </c>
      <c r="AG82" s="67">
        <f t="shared" si="293"/>
        <v>0</v>
      </c>
      <c r="AH82" s="275">
        <f t="shared" si="293"/>
        <v>66410</v>
      </c>
      <c r="AI82" s="67">
        <f t="shared" si="293"/>
        <v>55630</v>
      </c>
      <c r="AJ82" s="67">
        <f t="shared" si="293"/>
        <v>15494</v>
      </c>
      <c r="AK82" s="67">
        <f t="shared" si="293"/>
        <v>0</v>
      </c>
      <c r="AL82" s="67">
        <f t="shared" si="293"/>
        <v>10780</v>
      </c>
      <c r="AM82" s="67">
        <f t="shared" si="293"/>
        <v>10780</v>
      </c>
      <c r="AN82" s="67">
        <f t="shared" si="50"/>
        <v>147735047</v>
      </c>
      <c r="AO82" s="169">
        <f aca="true" t="shared" si="294" ref="AO82:AX82">AO83+AO86+AO89+AO93+AO101+AO106+AO108+AO109+AO112+AO113</f>
        <v>289147</v>
      </c>
      <c r="AP82" s="169">
        <v>289147</v>
      </c>
      <c r="AQ82" s="169"/>
      <c r="AR82" s="169">
        <f t="shared" si="294"/>
        <v>0</v>
      </c>
      <c r="AS82" s="169">
        <f t="shared" si="294"/>
        <v>0</v>
      </c>
      <c r="AT82" s="169">
        <f t="shared" si="294"/>
        <v>0</v>
      </c>
      <c r="AU82" s="169">
        <f t="shared" si="294"/>
        <v>0</v>
      </c>
      <c r="AV82" s="178"/>
      <c r="AW82" s="169">
        <f t="shared" si="294"/>
        <v>0</v>
      </c>
      <c r="AX82" s="169">
        <f t="shared" si="294"/>
        <v>0</v>
      </c>
      <c r="AY82" s="169"/>
      <c r="AZ82" s="169"/>
      <c r="BA82" s="169"/>
      <c r="BB82" s="169">
        <f t="shared" si="223"/>
        <v>289147</v>
      </c>
      <c r="BC82" s="275">
        <f aca="true" t="shared" si="295" ref="BC82:BM82">BC83+BC86+BC89+BC93+BC101+BC106+BC108+BC109+BC112+BC113</f>
        <v>147895564</v>
      </c>
      <c r="BD82" s="67">
        <f t="shared" si="295"/>
        <v>147957784</v>
      </c>
      <c r="BE82" s="67">
        <f t="shared" si="295"/>
        <v>5217087</v>
      </c>
      <c r="BF82" s="67">
        <f t="shared" si="295"/>
        <v>77586</v>
      </c>
      <c r="BG82" s="67">
        <f t="shared" si="295"/>
        <v>0</v>
      </c>
      <c r="BH82" s="275">
        <f t="shared" si="295"/>
        <v>66410</v>
      </c>
      <c r="BI82" s="67">
        <f t="shared" si="295"/>
        <v>55630</v>
      </c>
      <c r="BJ82" s="67">
        <f t="shared" si="295"/>
        <v>15494</v>
      </c>
      <c r="BK82" s="67">
        <f t="shared" si="295"/>
        <v>0</v>
      </c>
      <c r="BL82" s="67">
        <f t="shared" si="295"/>
        <v>10780</v>
      </c>
      <c r="BM82" s="67">
        <f t="shared" si="295"/>
        <v>10780</v>
      </c>
      <c r="BN82" s="67">
        <f t="shared" si="103"/>
        <v>147961974</v>
      </c>
      <c r="BO82" s="169">
        <f>BO83+BO86+BO89+BO93+BO101+BO106+BO108+BO109+BO112+BO113</f>
        <v>-5897159</v>
      </c>
      <c r="BP82" s="169">
        <f>BP83+BP86+BP89+BP93+BP101+BP106+BP108+BP109+BP112+BP113</f>
        <v>-5897159</v>
      </c>
      <c r="BQ82" s="169"/>
      <c r="BR82" s="169">
        <f>BR83+BR86+BR89+BR93+BR101+BR106+BR108+BR109+BR112+BR113</f>
        <v>0</v>
      </c>
      <c r="BS82" s="169">
        <f>BS83+BS86+BS89+BS93+BS101+BS106+BS108+BS109+BS112+BS113</f>
        <v>0</v>
      </c>
      <c r="BT82" s="169">
        <f>BT83+BT86+BT89+BT93+BT101+BT106+BT108+BT109+BT112+BT113</f>
        <v>0</v>
      </c>
      <c r="BU82" s="169">
        <f>BU83+BU86+BU89+BU93+BU101+BU106+BU108+BU109+BU112+BU113</f>
        <v>0</v>
      </c>
      <c r="BV82" s="178"/>
      <c r="BW82" s="169">
        <f>BW83+BW86+BW89+BW93+BW101+BW106+BW108+BW109+BW112+BW113</f>
        <v>0</v>
      </c>
      <c r="BX82" s="169">
        <f>BX83+BX86+BX89+BX93+BX101+BX106+BX108+BX109+BX112+BX113</f>
        <v>0</v>
      </c>
      <c r="BY82" s="169"/>
      <c r="BZ82" s="169"/>
      <c r="CA82" s="169"/>
      <c r="CB82" s="169">
        <f t="shared" si="225"/>
        <v>-5897159</v>
      </c>
      <c r="CC82" s="275">
        <f>CD82+CG82</f>
        <v>142060625</v>
      </c>
      <c r="CD82" s="67">
        <f>CD83+CD86+CD89+CD93+CD101+CD106+CD108+CD109+CD112+CD113</f>
        <v>142060625</v>
      </c>
      <c r="CE82" s="67">
        <f aca="true" t="shared" si="296" ref="CE82:CM82">CE83+CE86+CE89+CE93+CE101+CE106+CE108+CE109+CE112+CE113</f>
        <v>5217087</v>
      </c>
      <c r="CF82" s="67">
        <f t="shared" si="296"/>
        <v>77586</v>
      </c>
      <c r="CG82" s="67">
        <f t="shared" si="296"/>
        <v>0</v>
      </c>
      <c r="CH82" s="275">
        <f t="shared" si="296"/>
        <v>66410</v>
      </c>
      <c r="CI82" s="67">
        <f t="shared" si="296"/>
        <v>55630</v>
      </c>
      <c r="CJ82" s="67">
        <f t="shared" si="296"/>
        <v>15494</v>
      </c>
      <c r="CK82" s="67">
        <f t="shared" si="296"/>
        <v>0</v>
      </c>
      <c r="CL82" s="67">
        <f t="shared" si="296"/>
        <v>10780</v>
      </c>
      <c r="CM82" s="67">
        <f t="shared" si="296"/>
        <v>10780</v>
      </c>
      <c r="CN82" s="67">
        <f t="shared" si="104"/>
        <v>142127035</v>
      </c>
      <c r="CO82" s="169">
        <f>CO83+CO86+CO89+CO93+CO101+CO106+CO108+CO109+CO112+CO113+CO110</f>
        <v>476276</v>
      </c>
      <c r="CP82" s="178"/>
      <c r="CQ82" s="169">
        <f>CQ83+CQ86+CQ89+CQ93+CQ101+CQ106+CQ108+CQ109+CQ112+CQ113+CQ110</f>
        <v>476276</v>
      </c>
      <c r="CR82" s="169"/>
      <c r="CS82" s="169">
        <f>CS83+CS86+CS89+CS93+CS101+CS106+CS108+CS109+CS112+CS113</f>
        <v>0</v>
      </c>
      <c r="CT82" s="169">
        <f>CT83+CT86+CT89+CT93+CT101+CT106+CT108+CT109+CT112+CT113</f>
        <v>0</v>
      </c>
      <c r="CU82" s="169">
        <f>CU83+CU86+CU89+CU93+CU101+CU106+CU108+CU109+CU112+CU113</f>
        <v>77000</v>
      </c>
      <c r="CV82" s="169">
        <f>CV83+CV86+CV89+CV93+CV101+CV106+CV108+CV109+CV112+CV113</f>
        <v>0</v>
      </c>
      <c r="CW82" s="178"/>
      <c r="CX82" s="169">
        <f>CX83+CX86+CX89+CX93+CX101+CX106+CX108+CX109+CX112+CX113</f>
        <v>0</v>
      </c>
      <c r="CY82" s="169">
        <f>CY83+CY86+CY89+CY93+CY101+CY106+CY108+CY109+CY112+CY113</f>
        <v>0</v>
      </c>
      <c r="CZ82" s="169"/>
      <c r="DA82" s="169">
        <f>DA83+DA86+DA89+DA93+DA101+DA106+DA108+DA109+DA112+DA113</f>
        <v>77000</v>
      </c>
      <c r="DB82" s="169">
        <f>DB83+DB86+DB89+DB93+DB101+DB106+DB108+DB109+DB112+DB113</f>
        <v>77000</v>
      </c>
      <c r="DC82" s="169">
        <f t="shared" si="227"/>
        <v>553276</v>
      </c>
      <c r="DD82" s="275">
        <f>DE82+DH82</f>
        <v>142536901</v>
      </c>
      <c r="DE82" s="67">
        <f>DE83+DE86+DE89+DE93+DE101+DE106+DE108+DE109+DE112+DE113+DE110</f>
        <v>142536901</v>
      </c>
      <c r="DF82" s="67">
        <f aca="true" t="shared" si="297" ref="DF82:DN82">DF83+DF86+DF89+DF93+DF101+DF106+DF108+DF109+DF112+DF113</f>
        <v>5217087</v>
      </c>
      <c r="DG82" s="67">
        <f t="shared" si="297"/>
        <v>77586</v>
      </c>
      <c r="DH82" s="67">
        <f t="shared" si="297"/>
        <v>0</v>
      </c>
      <c r="DI82" s="275">
        <f t="shared" si="297"/>
        <v>143410</v>
      </c>
      <c r="DJ82" s="67">
        <f t="shared" si="297"/>
        <v>55630</v>
      </c>
      <c r="DK82" s="67">
        <f t="shared" si="297"/>
        <v>15494</v>
      </c>
      <c r="DL82" s="67">
        <f t="shared" si="297"/>
        <v>0</v>
      </c>
      <c r="DM82" s="67">
        <f t="shared" si="297"/>
        <v>87780</v>
      </c>
      <c r="DN82" s="67">
        <f t="shared" si="297"/>
        <v>87780</v>
      </c>
      <c r="DO82" s="67">
        <f t="shared" si="105"/>
        <v>142680311</v>
      </c>
      <c r="DP82" s="169">
        <f>DP83+DP86+DP89+DP93+DP101+DP106+DP108+DP109+DP112+DP113+DP110</f>
        <v>153780</v>
      </c>
      <c r="DQ82" s="169">
        <f>DQ83+DQ86+DQ89+DQ93+DQ101+DQ106+DQ108+DQ109+DQ112+DQ113+DQ110</f>
        <v>153780</v>
      </c>
      <c r="DR82" s="169">
        <f>DR83+DR86+DR89+DR93+DR101+DR106+DR108+DR109+DR112+DR113+DR110</f>
        <v>153780</v>
      </c>
      <c r="DS82" s="169"/>
      <c r="DT82" s="169">
        <f>DT83+DT86+DT89+DT93+DT101+DT106+DT108+DT109+DT112+DT113</f>
        <v>0</v>
      </c>
      <c r="DU82" s="169">
        <f>DU83+DU86+DU89+DU93+DU101+DU106+DU108+DU109+DU112+DU113</f>
        <v>0</v>
      </c>
      <c r="DV82" s="169">
        <f>DV83+DV86+DV89+DV93+DV101+DV106+DV108+DV109+DV112+DV113</f>
        <v>0</v>
      </c>
      <c r="DW82" s="169">
        <f>DW83+DW86+DW89+DW93+DW101+DW106+DW108+DW109+DW112+DW113</f>
        <v>0</v>
      </c>
      <c r="DX82" s="178"/>
      <c r="DY82" s="169">
        <f>DY83+DY86+DY89+DY93+DY101+DY106+DY108+DY109+DY112+DY113</f>
        <v>0</v>
      </c>
      <c r="DZ82" s="169">
        <f>DZ83+DZ86+DZ89+DZ93+DZ101+DZ106+DZ108+DZ109+DZ112+DZ113</f>
        <v>0</v>
      </c>
      <c r="EA82" s="169"/>
      <c r="EB82" s="169">
        <f>EB83+EB86+EB89+EB93+EB101+EB106+EB108+EB109+EB112+EB113</f>
        <v>0</v>
      </c>
      <c r="EC82" s="169">
        <f>EC83+EC86+EC89+EC93+EC101+EC106+EC108+EC109+EC112+EC113</f>
        <v>0</v>
      </c>
      <c r="ED82" s="169">
        <f t="shared" si="229"/>
        <v>153780</v>
      </c>
      <c r="EE82" s="275">
        <f>EF82+EI82</f>
        <v>142690681</v>
      </c>
      <c r="EF82" s="67">
        <f>EF83+EF86+EF89+EF93+EF101+EF106+EF108+EF109+EF112+EF113+EF110</f>
        <v>142690681</v>
      </c>
      <c r="EG82" s="67">
        <f aca="true" t="shared" si="298" ref="EG82:EO82">EG83+EG86+EG89+EG93+EG101+EG106+EG108+EG109+EG112+EG113</f>
        <v>5217087</v>
      </c>
      <c r="EH82" s="67">
        <f t="shared" si="298"/>
        <v>77586</v>
      </c>
      <c r="EI82" s="67">
        <f t="shared" si="298"/>
        <v>0</v>
      </c>
      <c r="EJ82" s="275">
        <f t="shared" si="298"/>
        <v>143410</v>
      </c>
      <c r="EK82" s="67">
        <f t="shared" si="298"/>
        <v>55630</v>
      </c>
      <c r="EL82" s="67">
        <f t="shared" si="298"/>
        <v>15494</v>
      </c>
      <c r="EM82" s="67">
        <f t="shared" si="298"/>
        <v>0</v>
      </c>
      <c r="EN82" s="67">
        <f t="shared" si="298"/>
        <v>87780</v>
      </c>
      <c r="EO82" s="67">
        <f t="shared" si="298"/>
        <v>87780</v>
      </c>
      <c r="EP82" s="67">
        <f t="shared" si="106"/>
        <v>142834091</v>
      </c>
    </row>
    <row r="83" spans="1:146" ht="85.5" customHeight="1">
      <c r="A83" s="164" t="s">
        <v>195</v>
      </c>
      <c r="B83" s="64">
        <v>3010</v>
      </c>
      <c r="C83" s="66"/>
      <c r="D83" s="77" t="s">
        <v>161</v>
      </c>
      <c r="E83" s="67">
        <f>E84+E85</f>
        <v>74075947</v>
      </c>
      <c r="F83" s="67">
        <f aca="true" t="shared" si="299" ref="F83:O83">F84+F85</f>
        <v>74075947</v>
      </c>
      <c r="G83" s="67">
        <f t="shared" si="299"/>
        <v>0</v>
      </c>
      <c r="H83" s="67">
        <f t="shared" si="299"/>
        <v>0</v>
      </c>
      <c r="I83" s="67">
        <f t="shared" si="299"/>
        <v>0</v>
      </c>
      <c r="J83" s="67">
        <f t="shared" si="299"/>
        <v>0</v>
      </c>
      <c r="K83" s="67">
        <f t="shared" si="299"/>
        <v>0</v>
      </c>
      <c r="L83" s="67">
        <f t="shared" si="299"/>
        <v>0</v>
      </c>
      <c r="M83" s="67">
        <f t="shared" si="299"/>
        <v>0</v>
      </c>
      <c r="N83" s="67">
        <f t="shared" si="299"/>
        <v>0</v>
      </c>
      <c r="O83" s="67">
        <f t="shared" si="299"/>
        <v>0</v>
      </c>
      <c r="P83" s="67">
        <f>E83+J83</f>
        <v>74075947</v>
      </c>
      <c r="Q83" s="169">
        <f>Q84+Q85</f>
        <v>0</v>
      </c>
      <c r="R83" s="169">
        <f aca="true" t="shared" si="300" ref="R83:AA83">R84+R85</f>
        <v>0</v>
      </c>
      <c r="S83" s="169">
        <f t="shared" si="300"/>
        <v>0</v>
      </c>
      <c r="T83" s="169">
        <f t="shared" si="300"/>
        <v>0</v>
      </c>
      <c r="U83" s="169">
        <f t="shared" si="300"/>
        <v>0</v>
      </c>
      <c r="V83" s="169">
        <f t="shared" si="300"/>
        <v>0</v>
      </c>
      <c r="W83" s="169">
        <f t="shared" si="300"/>
        <v>0</v>
      </c>
      <c r="X83" s="169">
        <f t="shared" si="300"/>
        <v>0</v>
      </c>
      <c r="Y83" s="169">
        <f t="shared" si="300"/>
        <v>0</v>
      </c>
      <c r="Z83" s="169">
        <f t="shared" si="300"/>
        <v>0</v>
      </c>
      <c r="AA83" s="169">
        <f t="shared" si="300"/>
        <v>0</v>
      </c>
      <c r="AB83" s="169">
        <f t="shared" si="221"/>
        <v>0</v>
      </c>
      <c r="AC83" s="275">
        <f>AC84+AC85</f>
        <v>74075947</v>
      </c>
      <c r="AD83" s="67">
        <f aca="true" t="shared" si="301" ref="AD83:AM83">AD84+AD85</f>
        <v>74075947</v>
      </c>
      <c r="AE83" s="67">
        <f t="shared" si="301"/>
        <v>0</v>
      </c>
      <c r="AF83" s="67">
        <f t="shared" si="301"/>
        <v>0</v>
      </c>
      <c r="AG83" s="67">
        <f t="shared" si="301"/>
        <v>0</v>
      </c>
      <c r="AH83" s="275">
        <f t="shared" si="301"/>
        <v>0</v>
      </c>
      <c r="AI83" s="67">
        <f t="shared" si="301"/>
        <v>0</v>
      </c>
      <c r="AJ83" s="67">
        <f t="shared" si="301"/>
        <v>0</v>
      </c>
      <c r="AK83" s="67">
        <f t="shared" si="301"/>
        <v>0</v>
      </c>
      <c r="AL83" s="67">
        <f t="shared" si="301"/>
        <v>0</v>
      </c>
      <c r="AM83" s="67">
        <f t="shared" si="301"/>
        <v>0</v>
      </c>
      <c r="AN83" s="67">
        <f>AC83+AH83</f>
        <v>74075947</v>
      </c>
      <c r="AO83" s="169">
        <f>AO84+AO85</f>
        <v>0</v>
      </c>
      <c r="AP83" s="169">
        <f aca="true" t="shared" si="302" ref="AP83:BA83">AP84+AP85</f>
        <v>0</v>
      </c>
      <c r="AQ83" s="169">
        <f t="shared" si="302"/>
        <v>0</v>
      </c>
      <c r="AR83" s="169">
        <f t="shared" si="302"/>
        <v>0</v>
      </c>
      <c r="AS83" s="169">
        <f t="shared" si="302"/>
        <v>0</v>
      </c>
      <c r="AT83" s="169">
        <f t="shared" si="302"/>
        <v>0</v>
      </c>
      <c r="AU83" s="169">
        <f t="shared" si="302"/>
        <v>0</v>
      </c>
      <c r="AV83" s="178"/>
      <c r="AW83" s="169">
        <f t="shared" si="302"/>
        <v>0</v>
      </c>
      <c r="AX83" s="169">
        <f t="shared" si="302"/>
        <v>0</v>
      </c>
      <c r="AY83" s="169"/>
      <c r="AZ83" s="169">
        <f t="shared" si="302"/>
        <v>0</v>
      </c>
      <c r="BA83" s="169">
        <f t="shared" si="302"/>
        <v>0</v>
      </c>
      <c r="BB83" s="169">
        <f t="shared" si="223"/>
        <v>0</v>
      </c>
      <c r="BC83" s="275">
        <f>BC84+BC85</f>
        <v>74075947</v>
      </c>
      <c r="BD83" s="67">
        <f aca="true" t="shared" si="303" ref="BD83:BM83">BD84+BD85</f>
        <v>74075947</v>
      </c>
      <c r="BE83" s="67">
        <f t="shared" si="303"/>
        <v>0</v>
      </c>
      <c r="BF83" s="67">
        <f t="shared" si="303"/>
        <v>0</v>
      </c>
      <c r="BG83" s="67">
        <f t="shared" si="303"/>
        <v>0</v>
      </c>
      <c r="BH83" s="275">
        <f t="shared" si="303"/>
        <v>0</v>
      </c>
      <c r="BI83" s="67">
        <f t="shared" si="303"/>
        <v>0</v>
      </c>
      <c r="BJ83" s="67">
        <f t="shared" si="303"/>
        <v>0</v>
      </c>
      <c r="BK83" s="67">
        <f t="shared" si="303"/>
        <v>0</v>
      </c>
      <c r="BL83" s="67">
        <f t="shared" si="303"/>
        <v>0</v>
      </c>
      <c r="BM83" s="67">
        <f t="shared" si="303"/>
        <v>0</v>
      </c>
      <c r="BN83" s="67">
        <f>BC83+BH83</f>
        <v>74075947</v>
      </c>
      <c r="BO83" s="169">
        <f>BO84+BO85</f>
        <v>-5930159</v>
      </c>
      <c r="BP83" s="169">
        <f aca="true" t="shared" si="304" ref="BP83:BU83">BP84+BP85</f>
        <v>-5930159</v>
      </c>
      <c r="BQ83" s="169">
        <f t="shared" si="304"/>
        <v>0</v>
      </c>
      <c r="BR83" s="169">
        <f t="shared" si="304"/>
        <v>0</v>
      </c>
      <c r="BS83" s="169">
        <f t="shared" si="304"/>
        <v>0</v>
      </c>
      <c r="BT83" s="169">
        <f t="shared" si="304"/>
        <v>0</v>
      </c>
      <c r="BU83" s="169">
        <f t="shared" si="304"/>
        <v>0</v>
      </c>
      <c r="BV83" s="178"/>
      <c r="BW83" s="169">
        <f>BW84+BW85</f>
        <v>0</v>
      </c>
      <c r="BX83" s="169">
        <f>BX84+BX85</f>
        <v>0</v>
      </c>
      <c r="BY83" s="169"/>
      <c r="BZ83" s="169">
        <f>BZ84+BZ85</f>
        <v>0</v>
      </c>
      <c r="CA83" s="169">
        <f>CA84+CA85</f>
        <v>0</v>
      </c>
      <c r="CB83" s="169">
        <f t="shared" si="225"/>
        <v>-5930159</v>
      </c>
      <c r="CC83" s="275">
        <f>CC84+CC85</f>
        <v>68145788</v>
      </c>
      <c r="CD83" s="67">
        <f aca="true" t="shared" si="305" ref="CD83:CM83">CD84+CD85</f>
        <v>68145788</v>
      </c>
      <c r="CE83" s="67">
        <f t="shared" si="305"/>
        <v>0</v>
      </c>
      <c r="CF83" s="67">
        <f t="shared" si="305"/>
        <v>0</v>
      </c>
      <c r="CG83" s="67">
        <f t="shared" si="305"/>
        <v>0</v>
      </c>
      <c r="CH83" s="275">
        <f t="shared" si="305"/>
        <v>0</v>
      </c>
      <c r="CI83" s="67">
        <f t="shared" si="305"/>
        <v>0</v>
      </c>
      <c r="CJ83" s="67">
        <f t="shared" si="305"/>
        <v>0</v>
      </c>
      <c r="CK83" s="67">
        <f t="shared" si="305"/>
        <v>0</v>
      </c>
      <c r="CL83" s="67">
        <f t="shared" si="305"/>
        <v>0</v>
      </c>
      <c r="CM83" s="67">
        <f t="shared" si="305"/>
        <v>0</v>
      </c>
      <c r="CN83" s="67">
        <f>CC83+CH83</f>
        <v>68145788</v>
      </c>
      <c r="CO83" s="169">
        <f>CO84+CO85</f>
        <v>0</v>
      </c>
      <c r="CP83" s="178"/>
      <c r="CQ83" s="169">
        <f aca="true" t="shared" si="306" ref="CQ83:CV83">CQ84+CQ85</f>
        <v>0</v>
      </c>
      <c r="CR83" s="169">
        <f t="shared" si="306"/>
        <v>0</v>
      </c>
      <c r="CS83" s="169">
        <f t="shared" si="306"/>
        <v>0</v>
      </c>
      <c r="CT83" s="169">
        <f t="shared" si="306"/>
        <v>0</v>
      </c>
      <c r="CU83" s="169">
        <f t="shared" si="306"/>
        <v>0</v>
      </c>
      <c r="CV83" s="169">
        <f t="shared" si="306"/>
        <v>0</v>
      </c>
      <c r="CW83" s="178"/>
      <c r="CX83" s="169">
        <f>CX84+CX85</f>
        <v>0</v>
      </c>
      <c r="CY83" s="169">
        <f>CY84+CY85</f>
        <v>0</v>
      </c>
      <c r="CZ83" s="169"/>
      <c r="DA83" s="169">
        <f>DA84+DA85</f>
        <v>0</v>
      </c>
      <c r="DB83" s="169">
        <f>DB84+DB85</f>
        <v>0</v>
      </c>
      <c r="DC83" s="169">
        <f t="shared" si="227"/>
        <v>0</v>
      </c>
      <c r="DD83" s="275">
        <f>DD84+DD85</f>
        <v>68145788</v>
      </c>
      <c r="DE83" s="67">
        <f aca="true" t="shared" si="307" ref="DE83:DN83">DE84+DE85</f>
        <v>68145788</v>
      </c>
      <c r="DF83" s="67">
        <f t="shared" si="307"/>
        <v>0</v>
      </c>
      <c r="DG83" s="67">
        <f t="shared" si="307"/>
        <v>0</v>
      </c>
      <c r="DH83" s="67">
        <f t="shared" si="307"/>
        <v>0</v>
      </c>
      <c r="DI83" s="275">
        <f t="shared" si="307"/>
        <v>0</v>
      </c>
      <c r="DJ83" s="67">
        <f t="shared" si="307"/>
        <v>0</v>
      </c>
      <c r="DK83" s="67">
        <f t="shared" si="307"/>
        <v>0</v>
      </c>
      <c r="DL83" s="67">
        <f t="shared" si="307"/>
        <v>0</v>
      </c>
      <c r="DM83" s="67">
        <f t="shared" si="307"/>
        <v>0</v>
      </c>
      <c r="DN83" s="67">
        <f t="shared" si="307"/>
        <v>0</v>
      </c>
      <c r="DO83" s="67">
        <f>DD83+DI83</f>
        <v>68145788</v>
      </c>
      <c r="DP83" s="169">
        <f>DP84+DP85</f>
        <v>0</v>
      </c>
      <c r="DQ83" s="169">
        <f aca="true" t="shared" si="308" ref="DQ83:DW83">DQ84+DQ85</f>
        <v>0</v>
      </c>
      <c r="DR83" s="169">
        <f t="shared" si="308"/>
        <v>0</v>
      </c>
      <c r="DS83" s="169">
        <f t="shared" si="308"/>
        <v>0</v>
      </c>
      <c r="DT83" s="169">
        <f t="shared" si="308"/>
        <v>0</v>
      </c>
      <c r="DU83" s="169">
        <f t="shared" si="308"/>
        <v>0</v>
      </c>
      <c r="DV83" s="169">
        <f t="shared" si="308"/>
        <v>0</v>
      </c>
      <c r="DW83" s="169">
        <f t="shared" si="308"/>
        <v>0</v>
      </c>
      <c r="DX83" s="178"/>
      <c r="DY83" s="169">
        <f>DY84+DY85</f>
        <v>0</v>
      </c>
      <c r="DZ83" s="169">
        <f>DZ84+DZ85</f>
        <v>0</v>
      </c>
      <c r="EA83" s="169"/>
      <c r="EB83" s="169">
        <f>EB84+EB85</f>
        <v>0</v>
      </c>
      <c r="EC83" s="169">
        <f>EC84+EC85</f>
        <v>0</v>
      </c>
      <c r="ED83" s="169">
        <f t="shared" si="229"/>
        <v>0</v>
      </c>
      <c r="EE83" s="275">
        <f>EE84+EE85</f>
        <v>68145788</v>
      </c>
      <c r="EF83" s="67">
        <f aca="true" t="shared" si="309" ref="EF83:EO83">EF84+EF85</f>
        <v>68145788</v>
      </c>
      <c r="EG83" s="67">
        <f t="shared" si="309"/>
        <v>0</v>
      </c>
      <c r="EH83" s="67">
        <f t="shared" si="309"/>
        <v>0</v>
      </c>
      <c r="EI83" s="67">
        <f t="shared" si="309"/>
        <v>0</v>
      </c>
      <c r="EJ83" s="275">
        <f t="shared" si="309"/>
        <v>0</v>
      </c>
      <c r="EK83" s="67">
        <f t="shared" si="309"/>
        <v>0</v>
      </c>
      <c r="EL83" s="67">
        <f t="shared" si="309"/>
        <v>0</v>
      </c>
      <c r="EM83" s="67">
        <f t="shared" si="309"/>
        <v>0</v>
      </c>
      <c r="EN83" s="67">
        <f t="shared" si="309"/>
        <v>0</v>
      </c>
      <c r="EO83" s="67">
        <f t="shared" si="309"/>
        <v>0</v>
      </c>
      <c r="EP83" s="67">
        <f>EE83+EJ83</f>
        <v>68145788</v>
      </c>
    </row>
    <row r="84" spans="1:146" ht="46.5" customHeight="1">
      <c r="A84" s="68" t="s">
        <v>776</v>
      </c>
      <c r="B84" s="68" t="s">
        <v>38</v>
      </c>
      <c r="C84" s="69" t="s">
        <v>692</v>
      </c>
      <c r="D84" s="76" t="s">
        <v>729</v>
      </c>
      <c r="E84" s="114">
        <f t="shared" si="57"/>
        <v>6518682</v>
      </c>
      <c r="F84" s="114">
        <v>6518682</v>
      </c>
      <c r="G84" s="114"/>
      <c r="H84" s="114"/>
      <c r="I84" s="114"/>
      <c r="J84" s="67">
        <f t="shared" si="58"/>
        <v>0</v>
      </c>
      <c r="K84" s="114"/>
      <c r="L84" s="114"/>
      <c r="M84" s="114"/>
      <c r="N84" s="114"/>
      <c r="O84" s="114"/>
      <c r="P84" s="67">
        <f t="shared" si="48"/>
        <v>6518682</v>
      </c>
      <c r="Q84" s="169">
        <f>R84+U84</f>
        <v>0</v>
      </c>
      <c r="R84" s="170"/>
      <c r="S84" s="170"/>
      <c r="T84" s="170"/>
      <c r="U84" s="170"/>
      <c r="V84" s="169">
        <f>W84+Z84</f>
        <v>0</v>
      </c>
      <c r="W84" s="170"/>
      <c r="X84" s="170"/>
      <c r="Y84" s="170"/>
      <c r="Z84" s="170"/>
      <c r="AA84" s="170"/>
      <c r="AB84" s="169">
        <f t="shared" si="221"/>
        <v>0</v>
      </c>
      <c r="AC84" s="275">
        <f>AD84+AG84</f>
        <v>6518682</v>
      </c>
      <c r="AD84" s="114">
        <f aca="true" t="shared" si="310" ref="AD84:AG85">R84+F84</f>
        <v>6518682</v>
      </c>
      <c r="AE84" s="114">
        <f t="shared" si="310"/>
        <v>0</v>
      </c>
      <c r="AF84" s="114">
        <f t="shared" si="310"/>
        <v>0</v>
      </c>
      <c r="AG84" s="114">
        <f t="shared" si="310"/>
        <v>0</v>
      </c>
      <c r="AH84" s="275">
        <f>AI84+AL84</f>
        <v>0</v>
      </c>
      <c r="AI84" s="114">
        <f aca="true" t="shared" si="311" ref="AI84:AM85">W84+K84</f>
        <v>0</v>
      </c>
      <c r="AJ84" s="114">
        <f t="shared" si="311"/>
        <v>0</v>
      </c>
      <c r="AK84" s="114">
        <f t="shared" si="311"/>
        <v>0</v>
      </c>
      <c r="AL84" s="114">
        <f t="shared" si="311"/>
        <v>0</v>
      </c>
      <c r="AM84" s="114">
        <f t="shared" si="311"/>
        <v>0</v>
      </c>
      <c r="AN84" s="67">
        <f>AC84+AH84</f>
        <v>6518682</v>
      </c>
      <c r="AO84" s="169">
        <f>AP84+AS84</f>
        <v>2853788.62</v>
      </c>
      <c r="AP84" s="170">
        <v>2853788.62</v>
      </c>
      <c r="AQ84" s="170"/>
      <c r="AR84" s="170"/>
      <c r="AS84" s="170"/>
      <c r="AT84" s="169">
        <f>AU84+AZ84</f>
        <v>0</v>
      </c>
      <c r="AU84" s="170"/>
      <c r="AV84" s="286"/>
      <c r="AW84" s="170"/>
      <c r="AX84" s="170"/>
      <c r="AY84" s="170"/>
      <c r="AZ84" s="170"/>
      <c r="BA84" s="170"/>
      <c r="BB84" s="169">
        <f t="shared" si="223"/>
        <v>2853788.62</v>
      </c>
      <c r="BC84" s="275">
        <f>BD84+BG84</f>
        <v>9372470.620000001</v>
      </c>
      <c r="BD84" s="114">
        <f aca="true" t="shared" si="312" ref="BD84:BG85">AP84+AD84</f>
        <v>9372470.620000001</v>
      </c>
      <c r="BE84" s="114">
        <f t="shared" si="312"/>
        <v>0</v>
      </c>
      <c r="BF84" s="114">
        <f t="shared" si="312"/>
        <v>0</v>
      </c>
      <c r="BG84" s="114">
        <f t="shared" si="312"/>
        <v>0</v>
      </c>
      <c r="BH84" s="275">
        <f>BI84+BL84</f>
        <v>0</v>
      </c>
      <c r="BI84" s="114">
        <f>AU84+AI84</f>
        <v>0</v>
      </c>
      <c r="BJ84" s="114">
        <f>AW84+AJ84</f>
        <v>0</v>
      </c>
      <c r="BK84" s="114">
        <f>AX84+AK84</f>
        <v>0</v>
      </c>
      <c r="BL84" s="114">
        <f>AZ84+AL84</f>
        <v>0</v>
      </c>
      <c r="BM84" s="114">
        <f>BA84+AM84</f>
        <v>0</v>
      </c>
      <c r="BN84" s="67">
        <f>BC84+BH84</f>
        <v>9372470.620000001</v>
      </c>
      <c r="BO84" s="169">
        <f>BP84+BS84</f>
        <v>594897.9</v>
      </c>
      <c r="BP84" s="170">
        <v>594897.9</v>
      </c>
      <c r="BQ84" s="170"/>
      <c r="BR84" s="170"/>
      <c r="BS84" s="170"/>
      <c r="BT84" s="169">
        <f>BU84+BZ84</f>
        <v>0</v>
      </c>
      <c r="BU84" s="170"/>
      <c r="BV84" s="286"/>
      <c r="BW84" s="170"/>
      <c r="BX84" s="170"/>
      <c r="BY84" s="170"/>
      <c r="BZ84" s="170"/>
      <c r="CA84" s="170"/>
      <c r="CB84" s="169">
        <f t="shared" si="225"/>
        <v>594897.9</v>
      </c>
      <c r="CC84" s="275">
        <f>CD84+CG84</f>
        <v>9967368.520000001</v>
      </c>
      <c r="CD84" s="114">
        <f>BP84+BD84</f>
        <v>9967368.520000001</v>
      </c>
      <c r="CE84" s="114">
        <f aca="true" t="shared" si="313" ref="CE84:CG85">BQ84+BE84</f>
        <v>0</v>
      </c>
      <c r="CF84" s="114">
        <f t="shared" si="313"/>
        <v>0</v>
      </c>
      <c r="CG84" s="114">
        <f t="shared" si="313"/>
        <v>0</v>
      </c>
      <c r="CH84" s="275">
        <f>CI84+CL84</f>
        <v>0</v>
      </c>
      <c r="CI84" s="114">
        <f>BU84+BI84</f>
        <v>0</v>
      </c>
      <c r="CJ84" s="114">
        <f>BW84+BJ84</f>
        <v>0</v>
      </c>
      <c r="CK84" s="114">
        <f>BX84+BK84</f>
        <v>0</v>
      </c>
      <c r="CL84" s="114">
        <f>BZ84+BL84</f>
        <v>0</v>
      </c>
      <c r="CM84" s="114">
        <f>CA84+BM84</f>
        <v>0</v>
      </c>
      <c r="CN84" s="67">
        <f>CC84+CH84</f>
        <v>9967368.520000001</v>
      </c>
      <c r="CO84" s="169">
        <f>CQ84+CT84</f>
        <v>-350000</v>
      </c>
      <c r="CP84" s="178"/>
      <c r="CQ84" s="170">
        <v>-350000</v>
      </c>
      <c r="CR84" s="170"/>
      <c r="CS84" s="170"/>
      <c r="CT84" s="170"/>
      <c r="CU84" s="169">
        <f>CV84+DA84</f>
        <v>0</v>
      </c>
      <c r="CV84" s="170"/>
      <c r="CW84" s="286"/>
      <c r="CX84" s="170"/>
      <c r="CY84" s="170"/>
      <c r="CZ84" s="170"/>
      <c r="DA84" s="170"/>
      <c r="DB84" s="170"/>
      <c r="DC84" s="169">
        <f t="shared" si="227"/>
        <v>-350000</v>
      </c>
      <c r="DD84" s="275">
        <f>DE84+DH84</f>
        <v>9617368.520000001</v>
      </c>
      <c r="DE84" s="114">
        <f aca="true" t="shared" si="314" ref="DE84:DH85">CQ84+CD84</f>
        <v>9617368.520000001</v>
      </c>
      <c r="DF84" s="114">
        <f t="shared" si="314"/>
        <v>0</v>
      </c>
      <c r="DG84" s="114">
        <f t="shared" si="314"/>
        <v>0</v>
      </c>
      <c r="DH84" s="114">
        <f t="shared" si="314"/>
        <v>0</v>
      </c>
      <c r="DI84" s="275">
        <f>DJ84+DM84</f>
        <v>0</v>
      </c>
      <c r="DJ84" s="114">
        <f>CV84+CI84</f>
        <v>0</v>
      </c>
      <c r="DK84" s="114">
        <f>CX84+CJ84</f>
        <v>0</v>
      </c>
      <c r="DL84" s="114">
        <f>CY84+CK84</f>
        <v>0</v>
      </c>
      <c r="DM84" s="114">
        <f>DA84+CL84</f>
        <v>0</v>
      </c>
      <c r="DN84" s="114">
        <f>DB84+CM84</f>
        <v>0</v>
      </c>
      <c r="DO84" s="67">
        <f>DD84+DI84</f>
        <v>9617368.520000001</v>
      </c>
      <c r="DP84" s="169">
        <f>DR84+DU84</f>
        <v>-500000</v>
      </c>
      <c r="DQ84" s="178">
        <v>-500000</v>
      </c>
      <c r="DR84" s="170">
        <v>-500000</v>
      </c>
      <c r="DS84" s="170"/>
      <c r="DT84" s="170"/>
      <c r="DU84" s="170"/>
      <c r="DV84" s="169">
        <f>DW84+EB84</f>
        <v>0</v>
      </c>
      <c r="DW84" s="170"/>
      <c r="DX84" s="286"/>
      <c r="DY84" s="170"/>
      <c r="DZ84" s="170"/>
      <c r="EA84" s="170"/>
      <c r="EB84" s="170"/>
      <c r="EC84" s="170"/>
      <c r="ED84" s="169">
        <f t="shared" si="229"/>
        <v>-500000</v>
      </c>
      <c r="EE84" s="275">
        <f>EF84+EI84</f>
        <v>9117368.520000001</v>
      </c>
      <c r="EF84" s="114">
        <f aca="true" t="shared" si="315" ref="EF84:EI85">DR84+DE84</f>
        <v>9117368.520000001</v>
      </c>
      <c r="EG84" s="114">
        <f t="shared" si="315"/>
        <v>0</v>
      </c>
      <c r="EH84" s="114">
        <f t="shared" si="315"/>
        <v>0</v>
      </c>
      <c r="EI84" s="114">
        <f t="shared" si="315"/>
        <v>0</v>
      </c>
      <c r="EJ84" s="275">
        <f>EK84+EN84</f>
        <v>0</v>
      </c>
      <c r="EK84" s="114">
        <f>DW84+DJ84</f>
        <v>0</v>
      </c>
      <c r="EL84" s="114">
        <f>DY84+DK84</f>
        <v>0</v>
      </c>
      <c r="EM84" s="114">
        <f>DZ84+DL84</f>
        <v>0</v>
      </c>
      <c r="EN84" s="114">
        <f>EB84+DM84</f>
        <v>0</v>
      </c>
      <c r="EO84" s="114">
        <f>EC84+DN84</f>
        <v>0</v>
      </c>
      <c r="EP84" s="67">
        <f>EE84+EJ84</f>
        <v>9117368.520000001</v>
      </c>
    </row>
    <row r="85" spans="1:146" ht="41.25" customHeight="1">
      <c r="A85" s="68" t="s">
        <v>777</v>
      </c>
      <c r="B85" s="68" t="s">
        <v>39</v>
      </c>
      <c r="C85" s="69" t="s">
        <v>685</v>
      </c>
      <c r="D85" s="76" t="s">
        <v>694</v>
      </c>
      <c r="E85" s="114">
        <f t="shared" si="57"/>
        <v>67557265</v>
      </c>
      <c r="F85" s="114">
        <v>67557265</v>
      </c>
      <c r="G85" s="114"/>
      <c r="H85" s="114"/>
      <c r="I85" s="114"/>
      <c r="J85" s="67">
        <f t="shared" si="58"/>
        <v>0</v>
      </c>
      <c r="K85" s="114"/>
      <c r="L85" s="114"/>
      <c r="M85" s="114"/>
      <c r="N85" s="114"/>
      <c r="O85" s="114"/>
      <c r="P85" s="67">
        <f t="shared" si="48"/>
        <v>67557265</v>
      </c>
      <c r="Q85" s="169">
        <f>R85+U85</f>
        <v>0</v>
      </c>
      <c r="R85" s="170"/>
      <c r="S85" s="170"/>
      <c r="T85" s="170"/>
      <c r="U85" s="170"/>
      <c r="V85" s="169">
        <f>W85+Z85</f>
        <v>0</v>
      </c>
      <c r="W85" s="170"/>
      <c r="X85" s="170"/>
      <c r="Y85" s="170"/>
      <c r="Z85" s="170"/>
      <c r="AA85" s="170"/>
      <c r="AB85" s="169">
        <f t="shared" si="221"/>
        <v>0</v>
      </c>
      <c r="AC85" s="275">
        <f>AD85+AG85</f>
        <v>67557265</v>
      </c>
      <c r="AD85" s="114">
        <f t="shared" si="310"/>
        <v>67557265</v>
      </c>
      <c r="AE85" s="114">
        <f t="shared" si="310"/>
        <v>0</v>
      </c>
      <c r="AF85" s="114">
        <f t="shared" si="310"/>
        <v>0</v>
      </c>
      <c r="AG85" s="114">
        <f t="shared" si="310"/>
        <v>0</v>
      </c>
      <c r="AH85" s="275">
        <f>AI85+AL85</f>
        <v>0</v>
      </c>
      <c r="AI85" s="114">
        <f t="shared" si="311"/>
        <v>0</v>
      </c>
      <c r="AJ85" s="114">
        <f t="shared" si="311"/>
        <v>0</v>
      </c>
      <c r="AK85" s="114">
        <f t="shared" si="311"/>
        <v>0</v>
      </c>
      <c r="AL85" s="114">
        <f t="shared" si="311"/>
        <v>0</v>
      </c>
      <c r="AM85" s="114">
        <f t="shared" si="311"/>
        <v>0</v>
      </c>
      <c r="AN85" s="67">
        <f>AC85+AH85</f>
        <v>67557265</v>
      </c>
      <c r="AO85" s="169">
        <f>AP85+AS85</f>
        <v>-2853788.62</v>
      </c>
      <c r="AP85" s="170">
        <v>-2853788.62</v>
      </c>
      <c r="AQ85" s="170"/>
      <c r="AR85" s="170"/>
      <c r="AS85" s="170"/>
      <c r="AT85" s="169">
        <f>AU85+AZ85</f>
        <v>0</v>
      </c>
      <c r="AU85" s="170"/>
      <c r="AV85" s="286"/>
      <c r="AW85" s="170"/>
      <c r="AX85" s="170"/>
      <c r="AY85" s="170"/>
      <c r="AZ85" s="170"/>
      <c r="BA85" s="170"/>
      <c r="BB85" s="169">
        <f t="shared" si="223"/>
        <v>-2853788.62</v>
      </c>
      <c r="BC85" s="275">
        <f>BD85+BG85</f>
        <v>64703476.38</v>
      </c>
      <c r="BD85" s="114">
        <f t="shared" si="312"/>
        <v>64703476.38</v>
      </c>
      <c r="BE85" s="114">
        <f t="shared" si="312"/>
        <v>0</v>
      </c>
      <c r="BF85" s="114">
        <f t="shared" si="312"/>
        <v>0</v>
      </c>
      <c r="BG85" s="114">
        <f t="shared" si="312"/>
        <v>0</v>
      </c>
      <c r="BH85" s="275">
        <f>BI85+BL85</f>
        <v>0</v>
      </c>
      <c r="BI85" s="114">
        <f>AU85+AI85</f>
        <v>0</v>
      </c>
      <c r="BJ85" s="114">
        <f>AW85+AJ85</f>
        <v>0</v>
      </c>
      <c r="BK85" s="114">
        <f>AX85+AK85</f>
        <v>0</v>
      </c>
      <c r="BL85" s="114">
        <f>AZ85+AL85</f>
        <v>0</v>
      </c>
      <c r="BM85" s="114">
        <f>BA85+AM85</f>
        <v>0</v>
      </c>
      <c r="BN85" s="67">
        <f>BC85+BH85</f>
        <v>64703476.38</v>
      </c>
      <c r="BO85" s="169">
        <f>BP85+BS85</f>
        <v>-6525056.9</v>
      </c>
      <c r="BP85" s="170">
        <v>-6525056.9</v>
      </c>
      <c r="BQ85" s="170"/>
      <c r="BR85" s="170"/>
      <c r="BS85" s="170"/>
      <c r="BT85" s="169">
        <f>BU85+BZ85</f>
        <v>0</v>
      </c>
      <c r="BU85" s="170"/>
      <c r="BV85" s="286"/>
      <c r="BW85" s="170"/>
      <c r="BX85" s="170"/>
      <c r="BY85" s="170"/>
      <c r="BZ85" s="170"/>
      <c r="CA85" s="170"/>
      <c r="CB85" s="169">
        <f t="shared" si="225"/>
        <v>-6525056.9</v>
      </c>
      <c r="CC85" s="275">
        <f>CD85+CG85</f>
        <v>58178419.480000004</v>
      </c>
      <c r="CD85" s="114">
        <f>BP85+BD85</f>
        <v>58178419.480000004</v>
      </c>
      <c r="CE85" s="114">
        <f t="shared" si="313"/>
        <v>0</v>
      </c>
      <c r="CF85" s="114">
        <f t="shared" si="313"/>
        <v>0</v>
      </c>
      <c r="CG85" s="114">
        <f t="shared" si="313"/>
        <v>0</v>
      </c>
      <c r="CH85" s="275">
        <f>CI85+CL85</f>
        <v>0</v>
      </c>
      <c r="CI85" s="114">
        <f>BU85+BI85</f>
        <v>0</v>
      </c>
      <c r="CJ85" s="114">
        <f>BW85+BJ85</f>
        <v>0</v>
      </c>
      <c r="CK85" s="114">
        <f>BX85+BK85</f>
        <v>0</v>
      </c>
      <c r="CL85" s="114">
        <f>BZ85+BL85</f>
        <v>0</v>
      </c>
      <c r="CM85" s="114">
        <f>CA85+BM85</f>
        <v>0</v>
      </c>
      <c r="CN85" s="67">
        <f>CC85+CH85</f>
        <v>58178419.480000004</v>
      </c>
      <c r="CO85" s="169">
        <f>CQ85+CT85</f>
        <v>350000</v>
      </c>
      <c r="CP85" s="178"/>
      <c r="CQ85" s="170">
        <v>350000</v>
      </c>
      <c r="CR85" s="170"/>
      <c r="CS85" s="170"/>
      <c r="CT85" s="170"/>
      <c r="CU85" s="169">
        <f>CV85+DA85</f>
        <v>0</v>
      </c>
      <c r="CV85" s="170"/>
      <c r="CW85" s="286"/>
      <c r="CX85" s="170"/>
      <c r="CY85" s="170"/>
      <c r="CZ85" s="170"/>
      <c r="DA85" s="170"/>
      <c r="DB85" s="170"/>
      <c r="DC85" s="169">
        <f t="shared" si="227"/>
        <v>350000</v>
      </c>
      <c r="DD85" s="275">
        <f>DE85+DH85</f>
        <v>58528419.480000004</v>
      </c>
      <c r="DE85" s="114">
        <f t="shared" si="314"/>
        <v>58528419.480000004</v>
      </c>
      <c r="DF85" s="114">
        <f t="shared" si="314"/>
        <v>0</v>
      </c>
      <c r="DG85" s="114">
        <f t="shared" si="314"/>
        <v>0</v>
      </c>
      <c r="DH85" s="114">
        <f t="shared" si="314"/>
        <v>0</v>
      </c>
      <c r="DI85" s="275">
        <f>DJ85+DM85</f>
        <v>0</v>
      </c>
      <c r="DJ85" s="114">
        <f>CV85+CI85</f>
        <v>0</v>
      </c>
      <c r="DK85" s="114">
        <f>CX85+CJ85</f>
        <v>0</v>
      </c>
      <c r="DL85" s="114">
        <f>CY85+CK85</f>
        <v>0</v>
      </c>
      <c r="DM85" s="114">
        <f>DA85+CL85</f>
        <v>0</v>
      </c>
      <c r="DN85" s="114">
        <f>DB85+CM85</f>
        <v>0</v>
      </c>
      <c r="DO85" s="67">
        <f>DD85+DI85</f>
        <v>58528419.480000004</v>
      </c>
      <c r="DP85" s="169">
        <f>DR85+DU85</f>
        <v>500000</v>
      </c>
      <c r="DQ85" s="178">
        <v>500000</v>
      </c>
      <c r="DR85" s="170">
        <v>500000</v>
      </c>
      <c r="DS85" s="170"/>
      <c r="DT85" s="170"/>
      <c r="DU85" s="170"/>
      <c r="DV85" s="169">
        <f>DW85+EB85</f>
        <v>0</v>
      </c>
      <c r="DW85" s="170"/>
      <c r="DX85" s="286"/>
      <c r="DY85" s="170"/>
      <c r="DZ85" s="170"/>
      <c r="EA85" s="170"/>
      <c r="EB85" s="170"/>
      <c r="EC85" s="170"/>
      <c r="ED85" s="169">
        <f t="shared" si="229"/>
        <v>500000</v>
      </c>
      <c r="EE85" s="275">
        <f>EF85+EI85</f>
        <v>59028419.480000004</v>
      </c>
      <c r="EF85" s="114">
        <f t="shared" si="315"/>
        <v>59028419.480000004</v>
      </c>
      <c r="EG85" s="114">
        <f t="shared" si="315"/>
        <v>0</v>
      </c>
      <c r="EH85" s="114">
        <f t="shared" si="315"/>
        <v>0</v>
      </c>
      <c r="EI85" s="114">
        <f t="shared" si="315"/>
        <v>0</v>
      </c>
      <c r="EJ85" s="275">
        <f>EK85+EN85</f>
        <v>0</v>
      </c>
      <c r="EK85" s="114">
        <f>DW85+DJ85</f>
        <v>0</v>
      </c>
      <c r="EL85" s="114">
        <f>DY85+DK85</f>
        <v>0</v>
      </c>
      <c r="EM85" s="114">
        <f>DZ85+DL85</f>
        <v>0</v>
      </c>
      <c r="EN85" s="114">
        <f>EB85+DM85</f>
        <v>0</v>
      </c>
      <c r="EO85" s="114">
        <f>EC85+DN85</f>
        <v>0</v>
      </c>
      <c r="EP85" s="67">
        <f>EE85+EJ85</f>
        <v>59028419.480000004</v>
      </c>
    </row>
    <row r="86" spans="1:146" s="165" customFormat="1" ht="40.5" customHeight="1">
      <c r="A86" s="164" t="s">
        <v>162</v>
      </c>
      <c r="B86" s="64">
        <v>3020</v>
      </c>
      <c r="C86" s="119"/>
      <c r="D86" s="77" t="s">
        <v>163</v>
      </c>
      <c r="E86" s="67">
        <f>E87+E88</f>
        <v>2697540</v>
      </c>
      <c r="F86" s="67">
        <f aca="true" t="shared" si="316" ref="F86:O86">F87+F88</f>
        <v>2697540</v>
      </c>
      <c r="G86" s="67">
        <f t="shared" si="316"/>
        <v>0</v>
      </c>
      <c r="H86" s="67">
        <f t="shared" si="316"/>
        <v>0</v>
      </c>
      <c r="I86" s="67">
        <f t="shared" si="316"/>
        <v>0</v>
      </c>
      <c r="J86" s="67">
        <f t="shared" si="316"/>
        <v>0</v>
      </c>
      <c r="K86" s="67">
        <f t="shared" si="316"/>
        <v>0</v>
      </c>
      <c r="L86" s="67">
        <f t="shared" si="316"/>
        <v>0</v>
      </c>
      <c r="M86" s="67">
        <f t="shared" si="316"/>
        <v>0</v>
      </c>
      <c r="N86" s="67">
        <f t="shared" si="316"/>
        <v>0</v>
      </c>
      <c r="O86" s="67">
        <f t="shared" si="316"/>
        <v>0</v>
      </c>
      <c r="P86" s="67">
        <f>E86+J86</f>
        <v>2697540</v>
      </c>
      <c r="Q86" s="169">
        <f>Q87+Q88</f>
        <v>0</v>
      </c>
      <c r="R86" s="169">
        <f aca="true" t="shared" si="317" ref="R86:AA86">R87+R88</f>
        <v>0</v>
      </c>
      <c r="S86" s="169">
        <f t="shared" si="317"/>
        <v>0</v>
      </c>
      <c r="T86" s="169">
        <f t="shared" si="317"/>
        <v>0</v>
      </c>
      <c r="U86" s="169">
        <f t="shared" si="317"/>
        <v>0</v>
      </c>
      <c r="V86" s="169">
        <f t="shared" si="317"/>
        <v>0</v>
      </c>
      <c r="W86" s="169">
        <f t="shared" si="317"/>
        <v>0</v>
      </c>
      <c r="X86" s="169">
        <f t="shared" si="317"/>
        <v>0</v>
      </c>
      <c r="Y86" s="169">
        <f t="shared" si="317"/>
        <v>0</v>
      </c>
      <c r="Z86" s="169">
        <f t="shared" si="317"/>
        <v>0</v>
      </c>
      <c r="AA86" s="169">
        <f t="shared" si="317"/>
        <v>0</v>
      </c>
      <c r="AB86" s="169">
        <f t="shared" si="221"/>
        <v>0</v>
      </c>
      <c r="AC86" s="275">
        <f>AC87+AC88</f>
        <v>2697540</v>
      </c>
      <c r="AD86" s="67">
        <f aca="true" t="shared" si="318" ref="AD86:AM86">AD87+AD88</f>
        <v>2697540</v>
      </c>
      <c r="AE86" s="67">
        <f t="shared" si="318"/>
        <v>0</v>
      </c>
      <c r="AF86" s="67">
        <f t="shared" si="318"/>
        <v>0</v>
      </c>
      <c r="AG86" s="67">
        <f t="shared" si="318"/>
        <v>0</v>
      </c>
      <c r="AH86" s="275">
        <f t="shared" si="318"/>
        <v>0</v>
      </c>
      <c r="AI86" s="67">
        <f t="shared" si="318"/>
        <v>0</v>
      </c>
      <c r="AJ86" s="67">
        <f t="shared" si="318"/>
        <v>0</v>
      </c>
      <c r="AK86" s="67">
        <f t="shared" si="318"/>
        <v>0</v>
      </c>
      <c r="AL86" s="67">
        <f t="shared" si="318"/>
        <v>0</v>
      </c>
      <c r="AM86" s="67">
        <f t="shared" si="318"/>
        <v>0</v>
      </c>
      <c r="AN86" s="67">
        <f>AC86+AH86</f>
        <v>2697540</v>
      </c>
      <c r="AO86" s="169">
        <f>AO87+AO88</f>
        <v>0</v>
      </c>
      <c r="AP86" s="169">
        <f aca="true" t="shared" si="319" ref="AP86:BA86">AP87+AP88</f>
        <v>0</v>
      </c>
      <c r="AQ86" s="169">
        <f t="shared" si="319"/>
        <v>0</v>
      </c>
      <c r="AR86" s="169">
        <f t="shared" si="319"/>
        <v>0</v>
      </c>
      <c r="AS86" s="169">
        <f t="shared" si="319"/>
        <v>0</v>
      </c>
      <c r="AT86" s="169">
        <f t="shared" si="319"/>
        <v>0</v>
      </c>
      <c r="AU86" s="169">
        <f t="shared" si="319"/>
        <v>0</v>
      </c>
      <c r="AV86" s="178"/>
      <c r="AW86" s="169">
        <f t="shared" si="319"/>
        <v>0</v>
      </c>
      <c r="AX86" s="169">
        <f t="shared" si="319"/>
        <v>0</v>
      </c>
      <c r="AY86" s="169"/>
      <c r="AZ86" s="169">
        <f t="shared" si="319"/>
        <v>0</v>
      </c>
      <c r="BA86" s="169">
        <f t="shared" si="319"/>
        <v>0</v>
      </c>
      <c r="BB86" s="169">
        <f t="shared" si="223"/>
        <v>0</v>
      </c>
      <c r="BC86" s="275">
        <f>BC87+BC88</f>
        <v>2697540</v>
      </c>
      <c r="BD86" s="67">
        <f aca="true" t="shared" si="320" ref="BD86:BM86">BD87+BD88</f>
        <v>2697540</v>
      </c>
      <c r="BE86" s="67">
        <f t="shared" si="320"/>
        <v>0</v>
      </c>
      <c r="BF86" s="67">
        <f t="shared" si="320"/>
        <v>0</v>
      </c>
      <c r="BG86" s="67">
        <f t="shared" si="320"/>
        <v>0</v>
      </c>
      <c r="BH86" s="275">
        <f t="shared" si="320"/>
        <v>0</v>
      </c>
      <c r="BI86" s="67">
        <f t="shared" si="320"/>
        <v>0</v>
      </c>
      <c r="BJ86" s="67">
        <f t="shared" si="320"/>
        <v>0</v>
      </c>
      <c r="BK86" s="67">
        <f t="shared" si="320"/>
        <v>0</v>
      </c>
      <c r="BL86" s="67">
        <f t="shared" si="320"/>
        <v>0</v>
      </c>
      <c r="BM86" s="67">
        <f t="shared" si="320"/>
        <v>0</v>
      </c>
      <c r="BN86" s="67">
        <f>BC86+BH86</f>
        <v>2697540</v>
      </c>
      <c r="BO86" s="169">
        <f>BO87+BO88</f>
        <v>0</v>
      </c>
      <c r="BP86" s="169">
        <f aca="true" t="shared" si="321" ref="BP86:BU86">BP87+BP88</f>
        <v>0</v>
      </c>
      <c r="BQ86" s="169">
        <f t="shared" si="321"/>
        <v>0</v>
      </c>
      <c r="BR86" s="169">
        <f t="shared" si="321"/>
        <v>0</v>
      </c>
      <c r="BS86" s="169">
        <f t="shared" si="321"/>
        <v>0</v>
      </c>
      <c r="BT86" s="169">
        <f t="shared" si="321"/>
        <v>0</v>
      </c>
      <c r="BU86" s="169">
        <f t="shared" si="321"/>
        <v>0</v>
      </c>
      <c r="BV86" s="178"/>
      <c r="BW86" s="169">
        <f>BW87+BW88</f>
        <v>0</v>
      </c>
      <c r="BX86" s="169">
        <f>BX87+BX88</f>
        <v>0</v>
      </c>
      <c r="BY86" s="169"/>
      <c r="BZ86" s="169">
        <f>BZ87+BZ88</f>
        <v>0</v>
      </c>
      <c r="CA86" s="169">
        <f>CA87+CA88</f>
        <v>0</v>
      </c>
      <c r="CB86" s="169">
        <f t="shared" si="225"/>
        <v>0</v>
      </c>
      <c r="CC86" s="275">
        <f>CC87+CC88</f>
        <v>2697540</v>
      </c>
      <c r="CD86" s="67">
        <f aca="true" t="shared" si="322" ref="CD86:CM86">CD87+CD88</f>
        <v>2697540</v>
      </c>
      <c r="CE86" s="67">
        <f t="shared" si="322"/>
        <v>0</v>
      </c>
      <c r="CF86" s="67">
        <f t="shared" si="322"/>
        <v>0</v>
      </c>
      <c r="CG86" s="67">
        <f t="shared" si="322"/>
        <v>0</v>
      </c>
      <c r="CH86" s="275">
        <f t="shared" si="322"/>
        <v>0</v>
      </c>
      <c r="CI86" s="67">
        <f t="shared" si="322"/>
        <v>0</v>
      </c>
      <c r="CJ86" s="67">
        <f t="shared" si="322"/>
        <v>0</v>
      </c>
      <c r="CK86" s="67">
        <f t="shared" si="322"/>
        <v>0</v>
      </c>
      <c r="CL86" s="67">
        <f t="shared" si="322"/>
        <v>0</v>
      </c>
      <c r="CM86" s="67">
        <f t="shared" si="322"/>
        <v>0</v>
      </c>
      <c r="CN86" s="67">
        <f>CC86+CH86</f>
        <v>2697540</v>
      </c>
      <c r="CO86" s="169">
        <f>CO87+CO88</f>
        <v>0</v>
      </c>
      <c r="CP86" s="178"/>
      <c r="CQ86" s="169">
        <f aca="true" t="shared" si="323" ref="CQ86:CV86">CQ87+CQ88</f>
        <v>0</v>
      </c>
      <c r="CR86" s="169">
        <f t="shared" si="323"/>
        <v>0</v>
      </c>
      <c r="CS86" s="169">
        <f t="shared" si="323"/>
        <v>0</v>
      </c>
      <c r="CT86" s="169">
        <f t="shared" si="323"/>
        <v>0</v>
      </c>
      <c r="CU86" s="169">
        <f t="shared" si="323"/>
        <v>0</v>
      </c>
      <c r="CV86" s="169">
        <f t="shared" si="323"/>
        <v>0</v>
      </c>
      <c r="CW86" s="178"/>
      <c r="CX86" s="169">
        <f>CX87+CX88</f>
        <v>0</v>
      </c>
      <c r="CY86" s="169">
        <f>CY87+CY88</f>
        <v>0</v>
      </c>
      <c r="CZ86" s="169"/>
      <c r="DA86" s="169">
        <f>DA87+DA88</f>
        <v>0</v>
      </c>
      <c r="DB86" s="169">
        <f>DB87+DB88</f>
        <v>0</v>
      </c>
      <c r="DC86" s="169">
        <f t="shared" si="227"/>
        <v>0</v>
      </c>
      <c r="DD86" s="275">
        <f>DD87+DD88</f>
        <v>2697540</v>
      </c>
      <c r="DE86" s="67">
        <f aca="true" t="shared" si="324" ref="DE86:DN86">DE87+DE88</f>
        <v>2697540</v>
      </c>
      <c r="DF86" s="67">
        <f t="shared" si="324"/>
        <v>0</v>
      </c>
      <c r="DG86" s="67">
        <f t="shared" si="324"/>
        <v>0</v>
      </c>
      <c r="DH86" s="67">
        <f t="shared" si="324"/>
        <v>0</v>
      </c>
      <c r="DI86" s="275">
        <f t="shared" si="324"/>
        <v>0</v>
      </c>
      <c r="DJ86" s="67">
        <f t="shared" si="324"/>
        <v>0</v>
      </c>
      <c r="DK86" s="67">
        <f t="shared" si="324"/>
        <v>0</v>
      </c>
      <c r="DL86" s="67">
        <f t="shared" si="324"/>
        <v>0</v>
      </c>
      <c r="DM86" s="67">
        <f t="shared" si="324"/>
        <v>0</v>
      </c>
      <c r="DN86" s="67">
        <f t="shared" si="324"/>
        <v>0</v>
      </c>
      <c r="DO86" s="67">
        <f>DD86+DI86</f>
        <v>2697540</v>
      </c>
      <c r="DP86" s="169">
        <f>DP87+DP88</f>
        <v>153780</v>
      </c>
      <c r="DQ86" s="169">
        <f aca="true" t="shared" si="325" ref="DQ86:DW86">DQ87+DQ88</f>
        <v>153780</v>
      </c>
      <c r="DR86" s="169">
        <f t="shared" si="325"/>
        <v>153780</v>
      </c>
      <c r="DS86" s="169">
        <f t="shared" si="325"/>
        <v>0</v>
      </c>
      <c r="DT86" s="169">
        <f t="shared" si="325"/>
        <v>0</v>
      </c>
      <c r="DU86" s="169">
        <f t="shared" si="325"/>
        <v>0</v>
      </c>
      <c r="DV86" s="169">
        <f t="shared" si="325"/>
        <v>0</v>
      </c>
      <c r="DW86" s="169">
        <f t="shared" si="325"/>
        <v>0</v>
      </c>
      <c r="DX86" s="178"/>
      <c r="DY86" s="169">
        <f>DY87+DY88</f>
        <v>0</v>
      </c>
      <c r="DZ86" s="169">
        <f>DZ87+DZ88</f>
        <v>0</v>
      </c>
      <c r="EA86" s="169"/>
      <c r="EB86" s="169">
        <f>EB87+EB88</f>
        <v>0</v>
      </c>
      <c r="EC86" s="169">
        <f>EC87+EC88</f>
        <v>0</v>
      </c>
      <c r="ED86" s="169">
        <f t="shared" si="229"/>
        <v>153780</v>
      </c>
      <c r="EE86" s="275">
        <f>EE87+EE88</f>
        <v>2851320</v>
      </c>
      <c r="EF86" s="67">
        <f aca="true" t="shared" si="326" ref="EF86:EO86">EF87+EF88</f>
        <v>2851320</v>
      </c>
      <c r="EG86" s="67">
        <f t="shared" si="326"/>
        <v>0</v>
      </c>
      <c r="EH86" s="67">
        <f t="shared" si="326"/>
        <v>0</v>
      </c>
      <c r="EI86" s="67">
        <f t="shared" si="326"/>
        <v>0</v>
      </c>
      <c r="EJ86" s="275">
        <f t="shared" si="326"/>
        <v>0</v>
      </c>
      <c r="EK86" s="67">
        <f t="shared" si="326"/>
        <v>0</v>
      </c>
      <c r="EL86" s="67">
        <f t="shared" si="326"/>
        <v>0</v>
      </c>
      <c r="EM86" s="67">
        <f t="shared" si="326"/>
        <v>0</v>
      </c>
      <c r="EN86" s="67">
        <f t="shared" si="326"/>
        <v>0</v>
      </c>
      <c r="EO86" s="67">
        <f t="shared" si="326"/>
        <v>0</v>
      </c>
      <c r="EP86" s="67">
        <f>EE86+EJ86</f>
        <v>2851320</v>
      </c>
    </row>
    <row r="87" spans="1:146" ht="52.5" customHeight="1">
      <c r="A87" s="68" t="s">
        <v>778</v>
      </c>
      <c r="B87" s="68" t="s">
        <v>40</v>
      </c>
      <c r="C87" s="69" t="s">
        <v>692</v>
      </c>
      <c r="D87" s="76" t="s">
        <v>779</v>
      </c>
      <c r="E87" s="114">
        <f t="shared" si="57"/>
        <v>169552</v>
      </c>
      <c r="F87" s="114">
        <v>169552</v>
      </c>
      <c r="G87" s="114"/>
      <c r="H87" s="114"/>
      <c r="I87" s="114"/>
      <c r="J87" s="67">
        <f t="shared" si="58"/>
        <v>0</v>
      </c>
      <c r="K87" s="114"/>
      <c r="L87" s="114"/>
      <c r="M87" s="114"/>
      <c r="N87" s="114"/>
      <c r="O87" s="114"/>
      <c r="P87" s="67">
        <f t="shared" si="48"/>
        <v>169552</v>
      </c>
      <c r="Q87" s="169">
        <f>R87+U87</f>
        <v>75883.22</v>
      </c>
      <c r="R87" s="170">
        <v>75883.22</v>
      </c>
      <c r="S87" s="170"/>
      <c r="T87" s="170"/>
      <c r="U87" s="170"/>
      <c r="V87" s="169">
        <f>W87+Z87</f>
        <v>0</v>
      </c>
      <c r="W87" s="170"/>
      <c r="X87" s="170"/>
      <c r="Y87" s="170"/>
      <c r="Z87" s="170"/>
      <c r="AA87" s="170"/>
      <c r="AB87" s="169">
        <f t="shared" si="221"/>
        <v>75883.22</v>
      </c>
      <c r="AC87" s="275">
        <f>AD87+AG87</f>
        <v>245435.22</v>
      </c>
      <c r="AD87" s="114">
        <f aca="true" t="shared" si="327" ref="AD87:AG88">R87+F87</f>
        <v>245435.22</v>
      </c>
      <c r="AE87" s="114">
        <f t="shared" si="327"/>
        <v>0</v>
      </c>
      <c r="AF87" s="114">
        <f t="shared" si="327"/>
        <v>0</v>
      </c>
      <c r="AG87" s="114">
        <f t="shared" si="327"/>
        <v>0</v>
      </c>
      <c r="AH87" s="275">
        <f>AI87+AL87</f>
        <v>0</v>
      </c>
      <c r="AI87" s="114">
        <f aca="true" t="shared" si="328" ref="AI87:AM88">W87+K87</f>
        <v>0</v>
      </c>
      <c r="AJ87" s="114">
        <f t="shared" si="328"/>
        <v>0</v>
      </c>
      <c r="AK87" s="114">
        <f t="shared" si="328"/>
        <v>0</v>
      </c>
      <c r="AL87" s="114">
        <f t="shared" si="328"/>
        <v>0</v>
      </c>
      <c r="AM87" s="114">
        <f t="shared" si="328"/>
        <v>0</v>
      </c>
      <c r="AN87" s="114">
        <f aca="true" t="shared" si="329" ref="AN87:AN144">AC87+AH87</f>
        <v>245435.22</v>
      </c>
      <c r="AO87" s="169">
        <f>AP87+AS87</f>
        <v>-36929.46</v>
      </c>
      <c r="AP87" s="170">
        <v>-36929.46</v>
      </c>
      <c r="AQ87" s="170"/>
      <c r="AR87" s="170"/>
      <c r="AS87" s="170"/>
      <c r="AT87" s="169">
        <f>AU87+AZ87</f>
        <v>0</v>
      </c>
      <c r="AU87" s="170"/>
      <c r="AV87" s="286"/>
      <c r="AW87" s="170"/>
      <c r="AX87" s="170"/>
      <c r="AY87" s="170"/>
      <c r="AZ87" s="170"/>
      <c r="BA87" s="170"/>
      <c r="BB87" s="169">
        <f t="shared" si="223"/>
        <v>-36929.46</v>
      </c>
      <c r="BC87" s="275">
        <f>BD87+BG87</f>
        <v>208505.76</v>
      </c>
      <c r="BD87" s="114">
        <f aca="true" t="shared" si="330" ref="BD87:BG88">AP87+AD87</f>
        <v>208505.76</v>
      </c>
      <c r="BE87" s="114">
        <f t="shared" si="330"/>
        <v>0</v>
      </c>
      <c r="BF87" s="114">
        <f t="shared" si="330"/>
        <v>0</v>
      </c>
      <c r="BG87" s="114">
        <f t="shared" si="330"/>
        <v>0</v>
      </c>
      <c r="BH87" s="275">
        <f>BI87+BL87</f>
        <v>0</v>
      </c>
      <c r="BI87" s="114">
        <f>AU87+AI87</f>
        <v>0</v>
      </c>
      <c r="BJ87" s="114">
        <f>AW87+AJ87</f>
        <v>0</v>
      </c>
      <c r="BK87" s="114">
        <f>AX87+AK87</f>
        <v>0</v>
      </c>
      <c r="BL87" s="114">
        <f>AZ87+AL87</f>
        <v>0</v>
      </c>
      <c r="BM87" s="114">
        <f>BA87+AM87</f>
        <v>0</v>
      </c>
      <c r="BN87" s="114">
        <f aca="true" t="shared" si="331" ref="BN87:BN117">BC87+BH87</f>
        <v>208505.76</v>
      </c>
      <c r="BO87" s="169">
        <f>BP87+BS87</f>
        <v>-14150</v>
      </c>
      <c r="BP87" s="170">
        <v>-14150</v>
      </c>
      <c r="BQ87" s="170"/>
      <c r="BR87" s="170"/>
      <c r="BS87" s="170"/>
      <c r="BT87" s="169">
        <f>BU87+BZ87</f>
        <v>0</v>
      </c>
      <c r="BU87" s="170"/>
      <c r="BV87" s="286"/>
      <c r="BW87" s="170"/>
      <c r="BX87" s="170"/>
      <c r="BY87" s="170"/>
      <c r="BZ87" s="170"/>
      <c r="CA87" s="170"/>
      <c r="CB87" s="169">
        <f t="shared" si="225"/>
        <v>-14150</v>
      </c>
      <c r="CC87" s="275">
        <f>CD87+CG87</f>
        <v>194355.76</v>
      </c>
      <c r="CD87" s="114">
        <f>BP87+BD87</f>
        <v>194355.76</v>
      </c>
      <c r="CE87" s="114">
        <f aca="true" t="shared" si="332" ref="CE87:CG88">BQ87+BE87</f>
        <v>0</v>
      </c>
      <c r="CF87" s="114">
        <f t="shared" si="332"/>
        <v>0</v>
      </c>
      <c r="CG87" s="114">
        <f t="shared" si="332"/>
        <v>0</v>
      </c>
      <c r="CH87" s="275">
        <f>CI87+CL87</f>
        <v>0</v>
      </c>
      <c r="CI87" s="114">
        <f>BU87+BI87</f>
        <v>0</v>
      </c>
      <c r="CJ87" s="114">
        <f>BW87+BJ87</f>
        <v>0</v>
      </c>
      <c r="CK87" s="114">
        <f>BX87+BK87</f>
        <v>0</v>
      </c>
      <c r="CL87" s="114">
        <f>BZ87+BL87</f>
        <v>0</v>
      </c>
      <c r="CM87" s="114">
        <f>CA87+BM87</f>
        <v>0</v>
      </c>
      <c r="CN87" s="114">
        <f aca="true" t="shared" si="333" ref="CN87:CN100">CC87+CH87</f>
        <v>194355.76</v>
      </c>
      <c r="CO87" s="169">
        <f>CQ87+CT87</f>
        <v>-14150</v>
      </c>
      <c r="CP87" s="178"/>
      <c r="CQ87" s="170">
        <v>-14150</v>
      </c>
      <c r="CR87" s="170"/>
      <c r="CS87" s="170"/>
      <c r="CT87" s="170"/>
      <c r="CU87" s="169">
        <f>CV87+DA87</f>
        <v>0</v>
      </c>
      <c r="CV87" s="170"/>
      <c r="CW87" s="286"/>
      <c r="CX87" s="170"/>
      <c r="CY87" s="170"/>
      <c r="CZ87" s="170"/>
      <c r="DA87" s="170"/>
      <c r="DB87" s="170"/>
      <c r="DC87" s="169">
        <f t="shared" si="227"/>
        <v>-14150</v>
      </c>
      <c r="DD87" s="275">
        <f>DE87+DH87</f>
        <v>180205.76</v>
      </c>
      <c r="DE87" s="114">
        <f aca="true" t="shared" si="334" ref="DE87:DH88">CQ87+CD87</f>
        <v>180205.76</v>
      </c>
      <c r="DF87" s="114">
        <f t="shared" si="334"/>
        <v>0</v>
      </c>
      <c r="DG87" s="114">
        <f t="shared" si="334"/>
        <v>0</v>
      </c>
      <c r="DH87" s="114">
        <f t="shared" si="334"/>
        <v>0</v>
      </c>
      <c r="DI87" s="275">
        <f>DJ87+DM87</f>
        <v>0</v>
      </c>
      <c r="DJ87" s="114">
        <f>CV87+CI87</f>
        <v>0</v>
      </c>
      <c r="DK87" s="114">
        <f>CX87+CJ87</f>
        <v>0</v>
      </c>
      <c r="DL87" s="114">
        <f>CY87+CK87</f>
        <v>0</v>
      </c>
      <c r="DM87" s="114">
        <f>DA87+CL87</f>
        <v>0</v>
      </c>
      <c r="DN87" s="114">
        <f>DB87+CM87</f>
        <v>0</v>
      </c>
      <c r="DO87" s="114">
        <f aca="true" t="shared" si="335" ref="DO87:DO100">DD87+DI87</f>
        <v>180205.76</v>
      </c>
      <c r="DP87" s="169">
        <f>DR87+DU87</f>
        <v>-28300</v>
      </c>
      <c r="DQ87" s="178">
        <v>-28300</v>
      </c>
      <c r="DR87" s="178">
        <v>-28300</v>
      </c>
      <c r="DS87" s="170"/>
      <c r="DT87" s="170"/>
      <c r="DU87" s="170"/>
      <c r="DV87" s="169">
        <f>DW87+EB87</f>
        <v>0</v>
      </c>
      <c r="DW87" s="170"/>
      <c r="DX87" s="286"/>
      <c r="DY87" s="170"/>
      <c r="DZ87" s="170"/>
      <c r="EA87" s="170"/>
      <c r="EB87" s="170"/>
      <c r="EC87" s="170"/>
      <c r="ED87" s="169">
        <f t="shared" si="229"/>
        <v>-28300</v>
      </c>
      <c r="EE87" s="275">
        <f>EF87+EI87</f>
        <v>151905.76</v>
      </c>
      <c r="EF87" s="114">
        <f aca="true" t="shared" si="336" ref="EF87:EI88">DR87+DE87</f>
        <v>151905.76</v>
      </c>
      <c r="EG87" s="114">
        <f t="shared" si="336"/>
        <v>0</v>
      </c>
      <c r="EH87" s="114">
        <f t="shared" si="336"/>
        <v>0</v>
      </c>
      <c r="EI87" s="114">
        <f t="shared" si="336"/>
        <v>0</v>
      </c>
      <c r="EJ87" s="275">
        <f>EK87+EN87</f>
        <v>0</v>
      </c>
      <c r="EK87" s="114">
        <f>DW87+DJ87</f>
        <v>0</v>
      </c>
      <c r="EL87" s="114">
        <f>DY87+DK87</f>
        <v>0</v>
      </c>
      <c r="EM87" s="114">
        <f>DZ87+DL87</f>
        <v>0</v>
      </c>
      <c r="EN87" s="114">
        <f>EB87+DM87</f>
        <v>0</v>
      </c>
      <c r="EO87" s="114">
        <f>EC87+DN87</f>
        <v>0</v>
      </c>
      <c r="EP87" s="114">
        <f aca="true" t="shared" si="337" ref="EP87:EP100">EE87+EJ87</f>
        <v>151905.76</v>
      </c>
    </row>
    <row r="88" spans="1:146" ht="45" customHeight="1">
      <c r="A88" s="68" t="s">
        <v>780</v>
      </c>
      <c r="B88" s="68" t="s">
        <v>41</v>
      </c>
      <c r="C88" s="69" t="s">
        <v>685</v>
      </c>
      <c r="D88" s="76" t="s">
        <v>695</v>
      </c>
      <c r="E88" s="114">
        <f t="shared" si="57"/>
        <v>2527988</v>
      </c>
      <c r="F88" s="114">
        <v>2527988</v>
      </c>
      <c r="G88" s="114"/>
      <c r="H88" s="114"/>
      <c r="I88" s="114"/>
      <c r="J88" s="67">
        <f t="shared" si="58"/>
        <v>0</v>
      </c>
      <c r="K88" s="114"/>
      <c r="L88" s="114"/>
      <c r="M88" s="114"/>
      <c r="N88" s="114"/>
      <c r="O88" s="114"/>
      <c r="P88" s="67">
        <f t="shared" si="48"/>
        <v>2527988</v>
      </c>
      <c r="Q88" s="169">
        <f>R88+U88</f>
        <v>-75883.22</v>
      </c>
      <c r="R88" s="170">
        <v>-75883.22</v>
      </c>
      <c r="S88" s="170"/>
      <c r="T88" s="170"/>
      <c r="U88" s="170"/>
      <c r="V88" s="169">
        <f>W88+Z88</f>
        <v>0</v>
      </c>
      <c r="W88" s="170"/>
      <c r="X88" s="170"/>
      <c r="Y88" s="170"/>
      <c r="Z88" s="170"/>
      <c r="AA88" s="170"/>
      <c r="AB88" s="169">
        <f t="shared" si="221"/>
        <v>-75883.22</v>
      </c>
      <c r="AC88" s="275">
        <f>AD88+AG88</f>
        <v>2452104.78</v>
      </c>
      <c r="AD88" s="114">
        <f t="shared" si="327"/>
        <v>2452104.78</v>
      </c>
      <c r="AE88" s="114">
        <f t="shared" si="327"/>
        <v>0</v>
      </c>
      <c r="AF88" s="114">
        <f t="shared" si="327"/>
        <v>0</v>
      </c>
      <c r="AG88" s="114">
        <f t="shared" si="327"/>
        <v>0</v>
      </c>
      <c r="AH88" s="275">
        <f>AI88+AL88</f>
        <v>0</v>
      </c>
      <c r="AI88" s="114">
        <f t="shared" si="328"/>
        <v>0</v>
      </c>
      <c r="AJ88" s="114">
        <f t="shared" si="328"/>
        <v>0</v>
      </c>
      <c r="AK88" s="114">
        <f t="shared" si="328"/>
        <v>0</v>
      </c>
      <c r="AL88" s="114">
        <f t="shared" si="328"/>
        <v>0</v>
      </c>
      <c r="AM88" s="114">
        <f t="shared" si="328"/>
        <v>0</v>
      </c>
      <c r="AN88" s="114">
        <f t="shared" si="329"/>
        <v>2452104.78</v>
      </c>
      <c r="AO88" s="169">
        <f>AP88+AS88</f>
        <v>36929.46</v>
      </c>
      <c r="AP88" s="170">
        <v>36929.46</v>
      </c>
      <c r="AQ88" s="170"/>
      <c r="AR88" s="170"/>
      <c r="AS88" s="170"/>
      <c r="AT88" s="169">
        <f>AU88+AZ88</f>
        <v>0</v>
      </c>
      <c r="AU88" s="170"/>
      <c r="AV88" s="286"/>
      <c r="AW88" s="170"/>
      <c r="AX88" s="170"/>
      <c r="AY88" s="170"/>
      <c r="AZ88" s="170"/>
      <c r="BA88" s="170"/>
      <c r="BB88" s="169">
        <f t="shared" si="223"/>
        <v>36929.46</v>
      </c>
      <c r="BC88" s="275">
        <f>BD88+BG88</f>
        <v>2489034.2399999998</v>
      </c>
      <c r="BD88" s="114">
        <f t="shared" si="330"/>
        <v>2489034.2399999998</v>
      </c>
      <c r="BE88" s="114">
        <f t="shared" si="330"/>
        <v>0</v>
      </c>
      <c r="BF88" s="114">
        <f t="shared" si="330"/>
        <v>0</v>
      </c>
      <c r="BG88" s="114">
        <f t="shared" si="330"/>
        <v>0</v>
      </c>
      <c r="BH88" s="275">
        <f>BI88+BL88</f>
        <v>0</v>
      </c>
      <c r="BI88" s="114">
        <f>AU88+AI88</f>
        <v>0</v>
      </c>
      <c r="BJ88" s="114">
        <f>AW88+AJ88</f>
        <v>0</v>
      </c>
      <c r="BK88" s="114">
        <f>AX88+AK88</f>
        <v>0</v>
      </c>
      <c r="BL88" s="114">
        <f>AZ88+AL88</f>
        <v>0</v>
      </c>
      <c r="BM88" s="114">
        <f>BA88+AM88</f>
        <v>0</v>
      </c>
      <c r="BN88" s="114">
        <f t="shared" si="331"/>
        <v>2489034.2399999998</v>
      </c>
      <c r="BO88" s="169">
        <f>BP88+BS88</f>
        <v>14150</v>
      </c>
      <c r="BP88" s="170">
        <v>14150</v>
      </c>
      <c r="BQ88" s="170"/>
      <c r="BR88" s="170"/>
      <c r="BS88" s="170"/>
      <c r="BT88" s="169">
        <f>BU88+BZ88</f>
        <v>0</v>
      </c>
      <c r="BU88" s="170"/>
      <c r="BV88" s="286"/>
      <c r="BW88" s="170"/>
      <c r="BX88" s="170"/>
      <c r="BY88" s="170"/>
      <c r="BZ88" s="170"/>
      <c r="CA88" s="170"/>
      <c r="CB88" s="169">
        <f t="shared" si="225"/>
        <v>14150</v>
      </c>
      <c r="CC88" s="275">
        <f>CD88+CG88</f>
        <v>2503184.2399999998</v>
      </c>
      <c r="CD88" s="114">
        <f>BP88+BD88</f>
        <v>2503184.2399999998</v>
      </c>
      <c r="CE88" s="114">
        <f t="shared" si="332"/>
        <v>0</v>
      </c>
      <c r="CF88" s="114">
        <f t="shared" si="332"/>
        <v>0</v>
      </c>
      <c r="CG88" s="114">
        <f t="shared" si="332"/>
        <v>0</v>
      </c>
      <c r="CH88" s="275">
        <f>CI88+CL88</f>
        <v>0</v>
      </c>
      <c r="CI88" s="114">
        <f>BU88+BI88</f>
        <v>0</v>
      </c>
      <c r="CJ88" s="114">
        <f>BW88+BJ88</f>
        <v>0</v>
      </c>
      <c r="CK88" s="114">
        <f>BX88+BK88</f>
        <v>0</v>
      </c>
      <c r="CL88" s="114">
        <f>BZ88+BL88</f>
        <v>0</v>
      </c>
      <c r="CM88" s="114">
        <f>CA88+BM88</f>
        <v>0</v>
      </c>
      <c r="CN88" s="114">
        <f t="shared" si="333"/>
        <v>2503184.2399999998</v>
      </c>
      <c r="CO88" s="169">
        <f>CQ88+CT88</f>
        <v>14150</v>
      </c>
      <c r="CP88" s="178"/>
      <c r="CQ88" s="170">
        <v>14150</v>
      </c>
      <c r="CR88" s="170"/>
      <c r="CS88" s="170"/>
      <c r="CT88" s="170"/>
      <c r="CU88" s="169">
        <f>CV88+DA88</f>
        <v>0</v>
      </c>
      <c r="CV88" s="170"/>
      <c r="CW88" s="286"/>
      <c r="CX88" s="170"/>
      <c r="CY88" s="170"/>
      <c r="CZ88" s="170"/>
      <c r="DA88" s="170"/>
      <c r="DB88" s="170"/>
      <c r="DC88" s="169">
        <f t="shared" si="227"/>
        <v>14150</v>
      </c>
      <c r="DD88" s="275">
        <f>DE88+DH88</f>
        <v>2517334.2399999998</v>
      </c>
      <c r="DE88" s="114">
        <f t="shared" si="334"/>
        <v>2517334.2399999998</v>
      </c>
      <c r="DF88" s="114">
        <f t="shared" si="334"/>
        <v>0</v>
      </c>
      <c r="DG88" s="114">
        <f t="shared" si="334"/>
        <v>0</v>
      </c>
      <c r="DH88" s="114">
        <f t="shared" si="334"/>
        <v>0</v>
      </c>
      <c r="DI88" s="275">
        <f>DJ88+DM88</f>
        <v>0</v>
      </c>
      <c r="DJ88" s="114">
        <f>CV88+CI88</f>
        <v>0</v>
      </c>
      <c r="DK88" s="114">
        <f>CX88+CJ88</f>
        <v>0</v>
      </c>
      <c r="DL88" s="114">
        <f>CY88+CK88</f>
        <v>0</v>
      </c>
      <c r="DM88" s="114">
        <f>DA88+CL88</f>
        <v>0</v>
      </c>
      <c r="DN88" s="114">
        <f>DB88+CM88</f>
        <v>0</v>
      </c>
      <c r="DO88" s="114">
        <f t="shared" si="335"/>
        <v>2517334.2399999998</v>
      </c>
      <c r="DP88" s="169">
        <f>DR88+DU88</f>
        <v>182080</v>
      </c>
      <c r="DQ88" s="178">
        <v>182080</v>
      </c>
      <c r="DR88" s="178">
        <v>182080</v>
      </c>
      <c r="DS88" s="170"/>
      <c r="DT88" s="170"/>
      <c r="DU88" s="170"/>
      <c r="DV88" s="169">
        <f>DW88+EB88</f>
        <v>0</v>
      </c>
      <c r="DW88" s="170"/>
      <c r="DX88" s="286"/>
      <c r="DY88" s="170"/>
      <c r="DZ88" s="170"/>
      <c r="EA88" s="170"/>
      <c r="EB88" s="170"/>
      <c r="EC88" s="170"/>
      <c r="ED88" s="169">
        <f t="shared" si="229"/>
        <v>182080</v>
      </c>
      <c r="EE88" s="275">
        <f>EF88+EI88</f>
        <v>2699414.2399999998</v>
      </c>
      <c r="EF88" s="114">
        <f t="shared" si="336"/>
        <v>2699414.2399999998</v>
      </c>
      <c r="EG88" s="114">
        <f t="shared" si="336"/>
        <v>0</v>
      </c>
      <c r="EH88" s="114">
        <f t="shared" si="336"/>
        <v>0</v>
      </c>
      <c r="EI88" s="114">
        <f t="shared" si="336"/>
        <v>0</v>
      </c>
      <c r="EJ88" s="275">
        <f>EK88+EN88</f>
        <v>0</v>
      </c>
      <c r="EK88" s="114">
        <f>DW88+DJ88</f>
        <v>0</v>
      </c>
      <c r="EL88" s="114">
        <f>DY88+DK88</f>
        <v>0</v>
      </c>
      <c r="EM88" s="114">
        <f>DZ88+DL88</f>
        <v>0</v>
      </c>
      <c r="EN88" s="114">
        <f>EB88+DM88</f>
        <v>0</v>
      </c>
      <c r="EO88" s="114">
        <f>EC88+DN88</f>
        <v>0</v>
      </c>
      <c r="EP88" s="114">
        <f t="shared" si="337"/>
        <v>2699414.2399999998</v>
      </c>
    </row>
    <row r="89" spans="1:146" s="165" customFormat="1" ht="75" customHeight="1">
      <c r="A89" s="64" t="s">
        <v>164</v>
      </c>
      <c r="B89" s="64">
        <v>3030</v>
      </c>
      <c r="C89" s="119"/>
      <c r="D89" s="77" t="s">
        <v>165</v>
      </c>
      <c r="E89" s="67">
        <f>E90+E92+E91</f>
        <v>365300</v>
      </c>
      <c r="F89" s="67">
        <f aca="true" t="shared" si="338" ref="F89:O89">F90+F92+F91</f>
        <v>365300</v>
      </c>
      <c r="G89" s="67">
        <f t="shared" si="338"/>
        <v>0</v>
      </c>
      <c r="H89" s="67">
        <f t="shared" si="338"/>
        <v>0</v>
      </c>
      <c r="I89" s="67">
        <f t="shared" si="338"/>
        <v>0</v>
      </c>
      <c r="J89" s="67">
        <f t="shared" si="338"/>
        <v>0</v>
      </c>
      <c r="K89" s="67">
        <f t="shared" si="338"/>
        <v>0</v>
      </c>
      <c r="L89" s="67">
        <f t="shared" si="338"/>
        <v>0</v>
      </c>
      <c r="M89" s="67">
        <f t="shared" si="338"/>
        <v>0</v>
      </c>
      <c r="N89" s="67">
        <f t="shared" si="338"/>
        <v>0</v>
      </c>
      <c r="O89" s="67">
        <f t="shared" si="338"/>
        <v>0</v>
      </c>
      <c r="P89" s="67">
        <f t="shared" si="48"/>
        <v>365300</v>
      </c>
      <c r="Q89" s="169">
        <f>Q90+Q92+Q91</f>
        <v>0</v>
      </c>
      <c r="R89" s="169">
        <f aca="true" t="shared" si="339" ref="R89:AA89">R90+R92+R91</f>
        <v>0</v>
      </c>
      <c r="S89" s="169">
        <f t="shared" si="339"/>
        <v>0</v>
      </c>
      <c r="T89" s="169">
        <f t="shared" si="339"/>
        <v>0</v>
      </c>
      <c r="U89" s="169">
        <f t="shared" si="339"/>
        <v>0</v>
      </c>
      <c r="V89" s="169">
        <f t="shared" si="339"/>
        <v>0</v>
      </c>
      <c r="W89" s="169">
        <f t="shared" si="339"/>
        <v>0</v>
      </c>
      <c r="X89" s="169">
        <f t="shared" si="339"/>
        <v>0</v>
      </c>
      <c r="Y89" s="169">
        <f t="shared" si="339"/>
        <v>0</v>
      </c>
      <c r="Z89" s="169">
        <f t="shared" si="339"/>
        <v>0</v>
      </c>
      <c r="AA89" s="169">
        <f t="shared" si="339"/>
        <v>0</v>
      </c>
      <c r="AB89" s="169">
        <f t="shared" si="221"/>
        <v>0</v>
      </c>
      <c r="AC89" s="275">
        <f>AC90+AC92+AC91</f>
        <v>365300</v>
      </c>
      <c r="AD89" s="67">
        <f aca="true" t="shared" si="340" ref="AD89:AM89">AD90+AD92+AD91</f>
        <v>365300</v>
      </c>
      <c r="AE89" s="67">
        <f t="shared" si="340"/>
        <v>0</v>
      </c>
      <c r="AF89" s="67">
        <f t="shared" si="340"/>
        <v>0</v>
      </c>
      <c r="AG89" s="67">
        <f t="shared" si="340"/>
        <v>0</v>
      </c>
      <c r="AH89" s="275">
        <f t="shared" si="340"/>
        <v>0</v>
      </c>
      <c r="AI89" s="67">
        <f t="shared" si="340"/>
        <v>0</v>
      </c>
      <c r="AJ89" s="67">
        <f t="shared" si="340"/>
        <v>0</v>
      </c>
      <c r="AK89" s="67">
        <f t="shared" si="340"/>
        <v>0</v>
      </c>
      <c r="AL89" s="67">
        <f t="shared" si="340"/>
        <v>0</v>
      </c>
      <c r="AM89" s="67">
        <f t="shared" si="340"/>
        <v>0</v>
      </c>
      <c r="AN89" s="67">
        <f t="shared" si="329"/>
        <v>365300</v>
      </c>
      <c r="AO89" s="169">
        <f>AO90+AO92+AO91</f>
        <v>0</v>
      </c>
      <c r="AP89" s="169">
        <f aca="true" t="shared" si="341" ref="AP89:BA89">AP90+AP92+AP91</f>
        <v>0</v>
      </c>
      <c r="AQ89" s="169">
        <f t="shared" si="341"/>
        <v>0</v>
      </c>
      <c r="AR89" s="169">
        <f t="shared" si="341"/>
        <v>0</v>
      </c>
      <c r="AS89" s="169">
        <f t="shared" si="341"/>
        <v>0</v>
      </c>
      <c r="AT89" s="169">
        <f t="shared" si="341"/>
        <v>0</v>
      </c>
      <c r="AU89" s="169">
        <f t="shared" si="341"/>
        <v>0</v>
      </c>
      <c r="AV89" s="178"/>
      <c r="AW89" s="169">
        <f t="shared" si="341"/>
        <v>0</v>
      </c>
      <c r="AX89" s="169">
        <f t="shared" si="341"/>
        <v>0</v>
      </c>
      <c r="AY89" s="169"/>
      <c r="AZ89" s="169">
        <f t="shared" si="341"/>
        <v>0</v>
      </c>
      <c r="BA89" s="169">
        <f t="shared" si="341"/>
        <v>0</v>
      </c>
      <c r="BB89" s="169">
        <f t="shared" si="223"/>
        <v>0</v>
      </c>
      <c r="BC89" s="275">
        <f>BC90+BC92+BC91</f>
        <v>365300</v>
      </c>
      <c r="BD89" s="67">
        <f aca="true" t="shared" si="342" ref="BD89:BM89">BD90+BD92+BD91</f>
        <v>365300</v>
      </c>
      <c r="BE89" s="67">
        <f t="shared" si="342"/>
        <v>0</v>
      </c>
      <c r="BF89" s="67">
        <f t="shared" si="342"/>
        <v>0</v>
      </c>
      <c r="BG89" s="67">
        <f t="shared" si="342"/>
        <v>0</v>
      </c>
      <c r="BH89" s="275">
        <f t="shared" si="342"/>
        <v>0</v>
      </c>
      <c r="BI89" s="67">
        <f t="shared" si="342"/>
        <v>0</v>
      </c>
      <c r="BJ89" s="67">
        <f t="shared" si="342"/>
        <v>0</v>
      </c>
      <c r="BK89" s="67">
        <f t="shared" si="342"/>
        <v>0</v>
      </c>
      <c r="BL89" s="67">
        <f t="shared" si="342"/>
        <v>0</v>
      </c>
      <c r="BM89" s="67">
        <f t="shared" si="342"/>
        <v>0</v>
      </c>
      <c r="BN89" s="67">
        <f t="shared" si="331"/>
        <v>365300</v>
      </c>
      <c r="BO89" s="169">
        <f>BO90+BO92+BO91</f>
        <v>0</v>
      </c>
      <c r="BP89" s="169">
        <f aca="true" t="shared" si="343" ref="BP89:BU89">BP90+BP92+BP91</f>
        <v>0</v>
      </c>
      <c r="BQ89" s="169">
        <f t="shared" si="343"/>
        <v>0</v>
      </c>
      <c r="BR89" s="169">
        <f t="shared" si="343"/>
        <v>0</v>
      </c>
      <c r="BS89" s="169">
        <f t="shared" si="343"/>
        <v>0</v>
      </c>
      <c r="BT89" s="169">
        <f t="shared" si="343"/>
        <v>0</v>
      </c>
      <c r="BU89" s="169">
        <f t="shared" si="343"/>
        <v>0</v>
      </c>
      <c r="BV89" s="178"/>
      <c r="BW89" s="169">
        <f>BW90+BW92+BW91</f>
        <v>0</v>
      </c>
      <c r="BX89" s="169">
        <f>BX90+BX92+BX91</f>
        <v>0</v>
      </c>
      <c r="BY89" s="169"/>
      <c r="BZ89" s="169">
        <f>BZ90+BZ92+BZ91</f>
        <v>0</v>
      </c>
      <c r="CA89" s="169">
        <f>CA90+CA92+CA91</f>
        <v>0</v>
      </c>
      <c r="CB89" s="169">
        <f t="shared" si="225"/>
        <v>0</v>
      </c>
      <c r="CC89" s="275">
        <f>CC90+CC92+CC91</f>
        <v>365300</v>
      </c>
      <c r="CD89" s="67">
        <f aca="true" t="shared" si="344" ref="CD89:CM89">CD90+CD92+CD91</f>
        <v>365300</v>
      </c>
      <c r="CE89" s="67">
        <f t="shared" si="344"/>
        <v>0</v>
      </c>
      <c r="CF89" s="67">
        <f t="shared" si="344"/>
        <v>0</v>
      </c>
      <c r="CG89" s="67">
        <f t="shared" si="344"/>
        <v>0</v>
      </c>
      <c r="CH89" s="275">
        <f t="shared" si="344"/>
        <v>0</v>
      </c>
      <c r="CI89" s="67">
        <f t="shared" si="344"/>
        <v>0</v>
      </c>
      <c r="CJ89" s="67">
        <f t="shared" si="344"/>
        <v>0</v>
      </c>
      <c r="CK89" s="67">
        <f t="shared" si="344"/>
        <v>0</v>
      </c>
      <c r="CL89" s="67">
        <f t="shared" si="344"/>
        <v>0</v>
      </c>
      <c r="CM89" s="67">
        <f t="shared" si="344"/>
        <v>0</v>
      </c>
      <c r="CN89" s="67">
        <f t="shared" si="333"/>
        <v>365300</v>
      </c>
      <c r="CO89" s="169">
        <f>CO90+CO92+CO91</f>
        <v>0</v>
      </c>
      <c r="CP89" s="178"/>
      <c r="CQ89" s="169">
        <f aca="true" t="shared" si="345" ref="CQ89:CV89">CQ90+CQ92+CQ91</f>
        <v>0</v>
      </c>
      <c r="CR89" s="169">
        <f t="shared" si="345"/>
        <v>0</v>
      </c>
      <c r="CS89" s="169">
        <f t="shared" si="345"/>
        <v>0</v>
      </c>
      <c r="CT89" s="169">
        <f t="shared" si="345"/>
        <v>0</v>
      </c>
      <c r="CU89" s="169">
        <f t="shared" si="345"/>
        <v>0</v>
      </c>
      <c r="CV89" s="169">
        <f t="shared" si="345"/>
        <v>0</v>
      </c>
      <c r="CW89" s="178"/>
      <c r="CX89" s="169">
        <f>CX90+CX92+CX91</f>
        <v>0</v>
      </c>
      <c r="CY89" s="169">
        <f>CY90+CY92+CY91</f>
        <v>0</v>
      </c>
      <c r="CZ89" s="169"/>
      <c r="DA89" s="169">
        <f>DA90+DA92+DA91</f>
        <v>0</v>
      </c>
      <c r="DB89" s="169">
        <f>DB90+DB92+DB91</f>
        <v>0</v>
      </c>
      <c r="DC89" s="169">
        <f t="shared" si="227"/>
        <v>0</v>
      </c>
      <c r="DD89" s="275">
        <f>DD90+DD92+DD91</f>
        <v>365300</v>
      </c>
      <c r="DE89" s="67">
        <f aca="true" t="shared" si="346" ref="DE89:DN89">DE90+DE92+DE91</f>
        <v>365300</v>
      </c>
      <c r="DF89" s="67">
        <f t="shared" si="346"/>
        <v>0</v>
      </c>
      <c r="DG89" s="67">
        <f t="shared" si="346"/>
        <v>0</v>
      </c>
      <c r="DH89" s="67">
        <f t="shared" si="346"/>
        <v>0</v>
      </c>
      <c r="DI89" s="275">
        <f t="shared" si="346"/>
        <v>0</v>
      </c>
      <c r="DJ89" s="67">
        <f t="shared" si="346"/>
        <v>0</v>
      </c>
      <c r="DK89" s="67">
        <f t="shared" si="346"/>
        <v>0</v>
      </c>
      <c r="DL89" s="67">
        <f t="shared" si="346"/>
        <v>0</v>
      </c>
      <c r="DM89" s="67">
        <f t="shared" si="346"/>
        <v>0</v>
      </c>
      <c r="DN89" s="67">
        <f t="shared" si="346"/>
        <v>0</v>
      </c>
      <c r="DO89" s="67">
        <f t="shared" si="335"/>
        <v>365300</v>
      </c>
      <c r="DP89" s="169">
        <f>DP90+DP92+DP91</f>
        <v>0</v>
      </c>
      <c r="DQ89" s="169">
        <f aca="true" t="shared" si="347" ref="DQ89:DW89">DQ90+DQ92+DQ91</f>
        <v>0</v>
      </c>
      <c r="DR89" s="169">
        <f t="shared" si="347"/>
        <v>0</v>
      </c>
      <c r="DS89" s="169">
        <f t="shared" si="347"/>
        <v>0</v>
      </c>
      <c r="DT89" s="169">
        <f t="shared" si="347"/>
        <v>0</v>
      </c>
      <c r="DU89" s="169">
        <f t="shared" si="347"/>
        <v>0</v>
      </c>
      <c r="DV89" s="169">
        <f t="shared" si="347"/>
        <v>0</v>
      </c>
      <c r="DW89" s="169">
        <f t="shared" si="347"/>
        <v>0</v>
      </c>
      <c r="DX89" s="178"/>
      <c r="DY89" s="169">
        <f>DY90+DY92+DY91</f>
        <v>0</v>
      </c>
      <c r="DZ89" s="169">
        <f>DZ90+DZ92+DZ91</f>
        <v>0</v>
      </c>
      <c r="EA89" s="169"/>
      <c r="EB89" s="169">
        <f>EB90+EB92+EB91</f>
        <v>0</v>
      </c>
      <c r="EC89" s="169">
        <f>EC90+EC92+EC91</f>
        <v>0</v>
      </c>
      <c r="ED89" s="169">
        <f t="shared" si="229"/>
        <v>0</v>
      </c>
      <c r="EE89" s="275">
        <f>EE90+EE92+EE91</f>
        <v>365300</v>
      </c>
      <c r="EF89" s="67">
        <f aca="true" t="shared" si="348" ref="EF89:EO89">EF90+EF92+EF91</f>
        <v>365300</v>
      </c>
      <c r="EG89" s="67">
        <f t="shared" si="348"/>
        <v>0</v>
      </c>
      <c r="EH89" s="67">
        <f t="shared" si="348"/>
        <v>0</v>
      </c>
      <c r="EI89" s="67">
        <f t="shared" si="348"/>
        <v>0</v>
      </c>
      <c r="EJ89" s="275">
        <f t="shared" si="348"/>
        <v>0</v>
      </c>
      <c r="EK89" s="67">
        <f t="shared" si="348"/>
        <v>0</v>
      </c>
      <c r="EL89" s="67">
        <f t="shared" si="348"/>
        <v>0</v>
      </c>
      <c r="EM89" s="67">
        <f t="shared" si="348"/>
        <v>0</v>
      </c>
      <c r="EN89" s="67">
        <f t="shared" si="348"/>
        <v>0</v>
      </c>
      <c r="EO89" s="67">
        <f t="shared" si="348"/>
        <v>0</v>
      </c>
      <c r="EP89" s="67">
        <f t="shared" si="337"/>
        <v>365300</v>
      </c>
    </row>
    <row r="90" spans="1:146" ht="32.25" customHeight="1">
      <c r="A90" s="68" t="s">
        <v>781</v>
      </c>
      <c r="B90" s="68" t="s">
        <v>42</v>
      </c>
      <c r="C90" s="79" t="s">
        <v>692</v>
      </c>
      <c r="D90" s="76" t="s">
        <v>730</v>
      </c>
      <c r="E90" s="114">
        <f t="shared" si="57"/>
        <v>153300</v>
      </c>
      <c r="F90" s="114">
        <v>153300</v>
      </c>
      <c r="G90" s="114"/>
      <c r="H90" s="114"/>
      <c r="I90" s="114"/>
      <c r="J90" s="67">
        <f t="shared" si="58"/>
        <v>0</v>
      </c>
      <c r="K90" s="114"/>
      <c r="L90" s="114"/>
      <c r="M90" s="114"/>
      <c r="N90" s="114"/>
      <c r="O90" s="114"/>
      <c r="P90" s="67">
        <f t="shared" si="48"/>
        <v>153300</v>
      </c>
      <c r="Q90" s="169">
        <f>R90+U90</f>
        <v>0</v>
      </c>
      <c r="R90" s="170"/>
      <c r="S90" s="170"/>
      <c r="T90" s="170"/>
      <c r="U90" s="170"/>
      <c r="V90" s="169">
        <f>W90+Z90</f>
        <v>0</v>
      </c>
      <c r="W90" s="170"/>
      <c r="X90" s="170"/>
      <c r="Y90" s="170"/>
      <c r="Z90" s="170"/>
      <c r="AA90" s="170"/>
      <c r="AB90" s="169">
        <f t="shared" si="221"/>
        <v>0</v>
      </c>
      <c r="AC90" s="275">
        <f>AD90+AG90</f>
        <v>153300</v>
      </c>
      <c r="AD90" s="114">
        <f aca="true" t="shared" si="349" ref="AD90:AG92">R90+F90</f>
        <v>153300</v>
      </c>
      <c r="AE90" s="114">
        <f t="shared" si="349"/>
        <v>0</v>
      </c>
      <c r="AF90" s="114">
        <f t="shared" si="349"/>
        <v>0</v>
      </c>
      <c r="AG90" s="114">
        <f t="shared" si="349"/>
        <v>0</v>
      </c>
      <c r="AH90" s="275">
        <f>AI90+AL90</f>
        <v>0</v>
      </c>
      <c r="AI90" s="114">
        <f aca="true" t="shared" si="350" ref="AI90:AM92">W90+K90</f>
        <v>0</v>
      </c>
      <c r="AJ90" s="114">
        <f t="shared" si="350"/>
        <v>0</v>
      </c>
      <c r="AK90" s="114">
        <f t="shared" si="350"/>
        <v>0</v>
      </c>
      <c r="AL90" s="114">
        <f t="shared" si="350"/>
        <v>0</v>
      </c>
      <c r="AM90" s="114">
        <f t="shared" si="350"/>
        <v>0</v>
      </c>
      <c r="AN90" s="114">
        <f t="shared" si="329"/>
        <v>153300</v>
      </c>
      <c r="AO90" s="169">
        <f>AP90+AS90</f>
        <v>0</v>
      </c>
      <c r="AP90" s="170"/>
      <c r="AQ90" s="170"/>
      <c r="AR90" s="170"/>
      <c r="AS90" s="170"/>
      <c r="AT90" s="169">
        <f>AU90+AZ90</f>
        <v>0</v>
      </c>
      <c r="AU90" s="170"/>
      <c r="AV90" s="286"/>
      <c r="AW90" s="170"/>
      <c r="AX90" s="170"/>
      <c r="AY90" s="170"/>
      <c r="AZ90" s="170"/>
      <c r="BA90" s="170"/>
      <c r="BB90" s="169">
        <f t="shared" si="223"/>
        <v>0</v>
      </c>
      <c r="BC90" s="275">
        <f>BD90+BG90</f>
        <v>153300</v>
      </c>
      <c r="BD90" s="114">
        <f aca="true" t="shared" si="351" ref="BD90:BG92">AP90+AD90</f>
        <v>153300</v>
      </c>
      <c r="BE90" s="114">
        <f t="shared" si="351"/>
        <v>0</v>
      </c>
      <c r="BF90" s="114">
        <f t="shared" si="351"/>
        <v>0</v>
      </c>
      <c r="BG90" s="114">
        <f t="shared" si="351"/>
        <v>0</v>
      </c>
      <c r="BH90" s="275">
        <f>BI90+BL90</f>
        <v>0</v>
      </c>
      <c r="BI90" s="114">
        <f>AU90+AI90</f>
        <v>0</v>
      </c>
      <c r="BJ90" s="114">
        <f aca="true" t="shared" si="352" ref="BJ90:BK92">AW90+AJ90</f>
        <v>0</v>
      </c>
      <c r="BK90" s="114">
        <f t="shared" si="352"/>
        <v>0</v>
      </c>
      <c r="BL90" s="114">
        <f aca="true" t="shared" si="353" ref="BL90:BM92">AZ90+AL90</f>
        <v>0</v>
      </c>
      <c r="BM90" s="114">
        <f t="shared" si="353"/>
        <v>0</v>
      </c>
      <c r="BN90" s="114">
        <f t="shared" si="331"/>
        <v>153300</v>
      </c>
      <c r="BO90" s="169">
        <f>BP90+BS90</f>
        <v>0</v>
      </c>
      <c r="BP90" s="170"/>
      <c r="BQ90" s="170"/>
      <c r="BR90" s="170"/>
      <c r="BS90" s="170"/>
      <c r="BT90" s="169">
        <f>BU90+BZ90</f>
        <v>0</v>
      </c>
      <c r="BU90" s="170"/>
      <c r="BV90" s="286"/>
      <c r="BW90" s="170"/>
      <c r="BX90" s="170"/>
      <c r="BY90" s="170"/>
      <c r="BZ90" s="170"/>
      <c r="CA90" s="170"/>
      <c r="CB90" s="169">
        <f t="shared" si="225"/>
        <v>0</v>
      </c>
      <c r="CC90" s="275">
        <f>CD90+CG90</f>
        <v>153300</v>
      </c>
      <c r="CD90" s="114">
        <f>BP90+BD90</f>
        <v>153300</v>
      </c>
      <c r="CE90" s="114">
        <f aca="true" t="shared" si="354" ref="CE90:CG92">BQ90+BE90</f>
        <v>0</v>
      </c>
      <c r="CF90" s="114">
        <f t="shared" si="354"/>
        <v>0</v>
      </c>
      <c r="CG90" s="114">
        <f t="shared" si="354"/>
        <v>0</v>
      </c>
      <c r="CH90" s="275">
        <f>CI90+CL90</f>
        <v>0</v>
      </c>
      <c r="CI90" s="114">
        <f>BU90+BI90</f>
        <v>0</v>
      </c>
      <c r="CJ90" s="114">
        <f aca="true" t="shared" si="355" ref="CJ90:CK92">BW90+BJ90</f>
        <v>0</v>
      </c>
      <c r="CK90" s="114">
        <f t="shared" si="355"/>
        <v>0</v>
      </c>
      <c r="CL90" s="114">
        <f aca="true" t="shared" si="356" ref="CL90:CM92">BZ90+BL90</f>
        <v>0</v>
      </c>
      <c r="CM90" s="114">
        <f t="shared" si="356"/>
        <v>0</v>
      </c>
      <c r="CN90" s="114">
        <f t="shared" si="333"/>
        <v>153300</v>
      </c>
      <c r="CO90" s="169">
        <f>CQ90+CT90</f>
        <v>0</v>
      </c>
      <c r="CP90" s="178"/>
      <c r="CQ90" s="170"/>
      <c r="CR90" s="170"/>
      <c r="CS90" s="170"/>
      <c r="CT90" s="170"/>
      <c r="CU90" s="169">
        <f>CV90+DA90</f>
        <v>0</v>
      </c>
      <c r="CV90" s="170"/>
      <c r="CW90" s="286"/>
      <c r="CX90" s="170"/>
      <c r="CY90" s="170"/>
      <c r="CZ90" s="170"/>
      <c r="DA90" s="170"/>
      <c r="DB90" s="170"/>
      <c r="DC90" s="169">
        <f t="shared" si="227"/>
        <v>0</v>
      </c>
      <c r="DD90" s="275">
        <f>DE90+DH90</f>
        <v>153300</v>
      </c>
      <c r="DE90" s="114">
        <f aca="true" t="shared" si="357" ref="DE90:DH92">CQ90+CD90</f>
        <v>153300</v>
      </c>
      <c r="DF90" s="114">
        <f t="shared" si="357"/>
        <v>0</v>
      </c>
      <c r="DG90" s="114">
        <f t="shared" si="357"/>
        <v>0</v>
      </c>
      <c r="DH90" s="114">
        <f t="shared" si="357"/>
        <v>0</v>
      </c>
      <c r="DI90" s="275">
        <f>DJ90+DM90</f>
        <v>0</v>
      </c>
      <c r="DJ90" s="114">
        <f>CV90+CI90</f>
        <v>0</v>
      </c>
      <c r="DK90" s="114">
        <f aca="true" t="shared" si="358" ref="DK90:DL92">CX90+CJ90</f>
        <v>0</v>
      </c>
      <c r="DL90" s="114">
        <f t="shared" si="358"/>
        <v>0</v>
      </c>
      <c r="DM90" s="114">
        <f aca="true" t="shared" si="359" ref="DM90:DN92">DA90+CL90</f>
        <v>0</v>
      </c>
      <c r="DN90" s="114">
        <f t="shared" si="359"/>
        <v>0</v>
      </c>
      <c r="DO90" s="114">
        <f t="shared" si="335"/>
        <v>153300</v>
      </c>
      <c r="DP90" s="169">
        <f>DR90+DU90</f>
        <v>0</v>
      </c>
      <c r="DQ90" s="178"/>
      <c r="DR90" s="170"/>
      <c r="DS90" s="170"/>
      <c r="DT90" s="170"/>
      <c r="DU90" s="170"/>
      <c r="DV90" s="169">
        <f>DW90+EB90</f>
        <v>0</v>
      </c>
      <c r="DW90" s="170"/>
      <c r="DX90" s="286"/>
      <c r="DY90" s="170"/>
      <c r="DZ90" s="170"/>
      <c r="EA90" s="170"/>
      <c r="EB90" s="170"/>
      <c r="EC90" s="170"/>
      <c r="ED90" s="169">
        <f t="shared" si="229"/>
        <v>0</v>
      </c>
      <c r="EE90" s="275">
        <f>EF90+EI90</f>
        <v>153300</v>
      </c>
      <c r="EF90" s="114">
        <f aca="true" t="shared" si="360" ref="EF90:EI92">DR90+DE90</f>
        <v>153300</v>
      </c>
      <c r="EG90" s="114">
        <f t="shared" si="360"/>
        <v>0</v>
      </c>
      <c r="EH90" s="114">
        <f t="shared" si="360"/>
        <v>0</v>
      </c>
      <c r="EI90" s="114">
        <f t="shared" si="360"/>
        <v>0</v>
      </c>
      <c r="EJ90" s="275">
        <f>EK90+EN90</f>
        <v>0</v>
      </c>
      <c r="EK90" s="114">
        <f>DW90+DJ90</f>
        <v>0</v>
      </c>
      <c r="EL90" s="114">
        <f aca="true" t="shared" si="361" ref="EL90:EM92">DY90+DK90</f>
        <v>0</v>
      </c>
      <c r="EM90" s="114">
        <f t="shared" si="361"/>
        <v>0</v>
      </c>
      <c r="EN90" s="114">
        <f aca="true" t="shared" si="362" ref="EN90:EO92">EB90+DM90</f>
        <v>0</v>
      </c>
      <c r="EO90" s="114">
        <f t="shared" si="362"/>
        <v>0</v>
      </c>
      <c r="EP90" s="114">
        <f t="shared" si="337"/>
        <v>153300</v>
      </c>
    </row>
    <row r="91" spans="1:146" ht="29.25" customHeight="1">
      <c r="A91" s="68" t="s">
        <v>782</v>
      </c>
      <c r="B91" s="68" t="s">
        <v>58</v>
      </c>
      <c r="C91" s="79" t="s">
        <v>693</v>
      </c>
      <c r="D91" s="76" t="s">
        <v>696</v>
      </c>
      <c r="E91" s="114">
        <f t="shared" si="57"/>
        <v>157000</v>
      </c>
      <c r="F91" s="114">
        <v>157000</v>
      </c>
      <c r="G91" s="114"/>
      <c r="H91" s="114"/>
      <c r="I91" s="114"/>
      <c r="J91" s="67">
        <f t="shared" si="58"/>
        <v>0</v>
      </c>
      <c r="K91" s="114"/>
      <c r="L91" s="114"/>
      <c r="M91" s="114"/>
      <c r="N91" s="114"/>
      <c r="O91" s="114"/>
      <c r="P91" s="67">
        <f t="shared" si="48"/>
        <v>157000</v>
      </c>
      <c r="Q91" s="169">
        <f>R91+U91</f>
        <v>0</v>
      </c>
      <c r="R91" s="170"/>
      <c r="S91" s="170"/>
      <c r="T91" s="170"/>
      <c r="U91" s="170"/>
      <c r="V91" s="169">
        <f>W91+Z91</f>
        <v>0</v>
      </c>
      <c r="W91" s="170"/>
      <c r="X91" s="170"/>
      <c r="Y91" s="170"/>
      <c r="Z91" s="170"/>
      <c r="AA91" s="170"/>
      <c r="AB91" s="169">
        <f t="shared" si="221"/>
        <v>0</v>
      </c>
      <c r="AC91" s="275">
        <f>AD91+AG91</f>
        <v>157000</v>
      </c>
      <c r="AD91" s="114">
        <f t="shared" si="349"/>
        <v>157000</v>
      </c>
      <c r="AE91" s="114">
        <f t="shared" si="349"/>
        <v>0</v>
      </c>
      <c r="AF91" s="114">
        <f t="shared" si="349"/>
        <v>0</v>
      </c>
      <c r="AG91" s="114">
        <f t="shared" si="349"/>
        <v>0</v>
      </c>
      <c r="AH91" s="275">
        <f>AI91+AL91</f>
        <v>0</v>
      </c>
      <c r="AI91" s="114">
        <f t="shared" si="350"/>
        <v>0</v>
      </c>
      <c r="AJ91" s="114">
        <f t="shared" si="350"/>
        <v>0</v>
      </c>
      <c r="AK91" s="114">
        <f t="shared" si="350"/>
        <v>0</v>
      </c>
      <c r="AL91" s="114">
        <f t="shared" si="350"/>
        <v>0</v>
      </c>
      <c r="AM91" s="114">
        <f t="shared" si="350"/>
        <v>0</v>
      </c>
      <c r="AN91" s="114">
        <f t="shared" si="329"/>
        <v>157000</v>
      </c>
      <c r="AO91" s="169">
        <f>AP91+AS91</f>
        <v>0</v>
      </c>
      <c r="AP91" s="170"/>
      <c r="AQ91" s="170"/>
      <c r="AR91" s="170"/>
      <c r="AS91" s="170"/>
      <c r="AT91" s="169">
        <f>AU91+AZ91</f>
        <v>0</v>
      </c>
      <c r="AU91" s="170"/>
      <c r="AV91" s="286"/>
      <c r="AW91" s="170"/>
      <c r="AX91" s="170"/>
      <c r="AY91" s="170"/>
      <c r="AZ91" s="170"/>
      <c r="BA91" s="170"/>
      <c r="BB91" s="169">
        <f t="shared" si="223"/>
        <v>0</v>
      </c>
      <c r="BC91" s="275">
        <f>BD91+BG91</f>
        <v>157000</v>
      </c>
      <c r="BD91" s="114">
        <f t="shared" si="351"/>
        <v>157000</v>
      </c>
      <c r="BE91" s="114">
        <f t="shared" si="351"/>
        <v>0</v>
      </c>
      <c r="BF91" s="114">
        <f t="shared" si="351"/>
        <v>0</v>
      </c>
      <c r="BG91" s="114">
        <f t="shared" si="351"/>
        <v>0</v>
      </c>
      <c r="BH91" s="275">
        <f>BI91+BL91</f>
        <v>0</v>
      </c>
      <c r="BI91" s="114">
        <f>AU91+AI91</f>
        <v>0</v>
      </c>
      <c r="BJ91" s="114">
        <f t="shared" si="352"/>
        <v>0</v>
      </c>
      <c r="BK91" s="114">
        <f t="shared" si="352"/>
        <v>0</v>
      </c>
      <c r="BL91" s="114">
        <f t="shared" si="353"/>
        <v>0</v>
      </c>
      <c r="BM91" s="114">
        <f t="shared" si="353"/>
        <v>0</v>
      </c>
      <c r="BN91" s="114">
        <f t="shared" si="331"/>
        <v>157000</v>
      </c>
      <c r="BO91" s="169">
        <f>BP91+BS91</f>
        <v>0</v>
      </c>
      <c r="BP91" s="170"/>
      <c r="BQ91" s="170"/>
      <c r="BR91" s="170"/>
      <c r="BS91" s="170"/>
      <c r="BT91" s="169">
        <f>BU91+BZ91</f>
        <v>0</v>
      </c>
      <c r="BU91" s="170"/>
      <c r="BV91" s="286"/>
      <c r="BW91" s="170"/>
      <c r="BX91" s="170"/>
      <c r="BY91" s="170"/>
      <c r="BZ91" s="170"/>
      <c r="CA91" s="170"/>
      <c r="CB91" s="169">
        <f t="shared" si="225"/>
        <v>0</v>
      </c>
      <c r="CC91" s="275">
        <f>CD91+CG91</f>
        <v>157000</v>
      </c>
      <c r="CD91" s="114">
        <f>BP91+BD91</f>
        <v>157000</v>
      </c>
      <c r="CE91" s="114">
        <f t="shared" si="354"/>
        <v>0</v>
      </c>
      <c r="CF91" s="114">
        <f t="shared" si="354"/>
        <v>0</v>
      </c>
      <c r="CG91" s="114">
        <f t="shared" si="354"/>
        <v>0</v>
      </c>
      <c r="CH91" s="275">
        <f>CI91+CL91</f>
        <v>0</v>
      </c>
      <c r="CI91" s="114">
        <f>BU91+BI91</f>
        <v>0</v>
      </c>
      <c r="CJ91" s="114">
        <f t="shared" si="355"/>
        <v>0</v>
      </c>
      <c r="CK91" s="114">
        <f t="shared" si="355"/>
        <v>0</v>
      </c>
      <c r="CL91" s="114">
        <f t="shared" si="356"/>
        <v>0</v>
      </c>
      <c r="CM91" s="114">
        <f t="shared" si="356"/>
        <v>0</v>
      </c>
      <c r="CN91" s="114">
        <f t="shared" si="333"/>
        <v>157000</v>
      </c>
      <c r="CO91" s="169">
        <f>CQ91+CT91</f>
        <v>0</v>
      </c>
      <c r="CP91" s="178"/>
      <c r="CQ91" s="170"/>
      <c r="CR91" s="170"/>
      <c r="CS91" s="170"/>
      <c r="CT91" s="170"/>
      <c r="CU91" s="169">
        <f>CV91+DA91</f>
        <v>0</v>
      </c>
      <c r="CV91" s="170"/>
      <c r="CW91" s="286"/>
      <c r="CX91" s="170"/>
      <c r="CY91" s="170"/>
      <c r="CZ91" s="170"/>
      <c r="DA91" s="170"/>
      <c r="DB91" s="170"/>
      <c r="DC91" s="169">
        <f t="shared" si="227"/>
        <v>0</v>
      </c>
      <c r="DD91" s="275">
        <f>DE91+DH91</f>
        <v>157000</v>
      </c>
      <c r="DE91" s="114">
        <f t="shared" si="357"/>
        <v>157000</v>
      </c>
      <c r="DF91" s="114">
        <f t="shared" si="357"/>
        <v>0</v>
      </c>
      <c r="DG91" s="114">
        <f t="shared" si="357"/>
        <v>0</v>
      </c>
      <c r="DH91" s="114">
        <f t="shared" si="357"/>
        <v>0</v>
      </c>
      <c r="DI91" s="275">
        <f>DJ91+DM91</f>
        <v>0</v>
      </c>
      <c r="DJ91" s="114">
        <f>CV91+CI91</f>
        <v>0</v>
      </c>
      <c r="DK91" s="114">
        <f t="shared" si="358"/>
        <v>0</v>
      </c>
      <c r="DL91" s="114">
        <f t="shared" si="358"/>
        <v>0</v>
      </c>
      <c r="DM91" s="114">
        <f t="shared" si="359"/>
        <v>0</v>
      </c>
      <c r="DN91" s="114">
        <f t="shared" si="359"/>
        <v>0</v>
      </c>
      <c r="DO91" s="114">
        <f t="shared" si="335"/>
        <v>157000</v>
      </c>
      <c r="DP91" s="169">
        <f>DR91+DU91</f>
        <v>0</v>
      </c>
      <c r="DQ91" s="178"/>
      <c r="DR91" s="170"/>
      <c r="DS91" s="170"/>
      <c r="DT91" s="170"/>
      <c r="DU91" s="170"/>
      <c r="DV91" s="169">
        <f>DW91+EB91</f>
        <v>0</v>
      </c>
      <c r="DW91" s="170"/>
      <c r="DX91" s="286"/>
      <c r="DY91" s="170"/>
      <c r="DZ91" s="170"/>
      <c r="EA91" s="170"/>
      <c r="EB91" s="170"/>
      <c r="EC91" s="170"/>
      <c r="ED91" s="169">
        <f t="shared" si="229"/>
        <v>0</v>
      </c>
      <c r="EE91" s="275">
        <f>EF91+EI91</f>
        <v>157000</v>
      </c>
      <c r="EF91" s="114">
        <f t="shared" si="360"/>
        <v>157000</v>
      </c>
      <c r="EG91" s="114">
        <f t="shared" si="360"/>
        <v>0</v>
      </c>
      <c r="EH91" s="114">
        <f t="shared" si="360"/>
        <v>0</v>
      </c>
      <c r="EI91" s="114">
        <f t="shared" si="360"/>
        <v>0</v>
      </c>
      <c r="EJ91" s="275">
        <f>EK91+EN91</f>
        <v>0</v>
      </c>
      <c r="EK91" s="114">
        <f>DW91+DJ91</f>
        <v>0</v>
      </c>
      <c r="EL91" s="114">
        <f t="shared" si="361"/>
        <v>0</v>
      </c>
      <c r="EM91" s="114">
        <f t="shared" si="361"/>
        <v>0</v>
      </c>
      <c r="EN91" s="114">
        <f t="shared" si="362"/>
        <v>0</v>
      </c>
      <c r="EO91" s="114">
        <f t="shared" si="362"/>
        <v>0</v>
      </c>
      <c r="EP91" s="114">
        <f t="shared" si="337"/>
        <v>157000</v>
      </c>
    </row>
    <row r="92" spans="1:146" ht="41.25" customHeight="1">
      <c r="A92" s="68" t="s">
        <v>783</v>
      </c>
      <c r="B92" s="68" t="s">
        <v>59</v>
      </c>
      <c r="C92" s="79" t="s">
        <v>693</v>
      </c>
      <c r="D92" s="76" t="s">
        <v>697</v>
      </c>
      <c r="E92" s="114">
        <f t="shared" si="57"/>
        <v>55000</v>
      </c>
      <c r="F92" s="123">
        <v>55000</v>
      </c>
      <c r="G92" s="115"/>
      <c r="H92" s="115"/>
      <c r="I92" s="115"/>
      <c r="J92" s="67">
        <f t="shared" si="58"/>
        <v>0</v>
      </c>
      <c r="K92" s="115"/>
      <c r="L92" s="115"/>
      <c r="M92" s="115"/>
      <c r="N92" s="115"/>
      <c r="O92" s="115"/>
      <c r="P92" s="67">
        <f t="shared" si="48"/>
        <v>55000</v>
      </c>
      <c r="Q92" s="169">
        <f>R92+U92</f>
        <v>0</v>
      </c>
      <c r="R92" s="171"/>
      <c r="S92" s="172"/>
      <c r="T92" s="172"/>
      <c r="U92" s="172"/>
      <c r="V92" s="169">
        <f>W92+Z92</f>
        <v>0</v>
      </c>
      <c r="W92" s="172"/>
      <c r="X92" s="172"/>
      <c r="Y92" s="172"/>
      <c r="Z92" s="172"/>
      <c r="AA92" s="172"/>
      <c r="AB92" s="169">
        <f t="shared" si="221"/>
        <v>0</v>
      </c>
      <c r="AC92" s="275">
        <f>AD92+AG92</f>
        <v>55000</v>
      </c>
      <c r="AD92" s="114">
        <f t="shared" si="349"/>
        <v>55000</v>
      </c>
      <c r="AE92" s="114">
        <f t="shared" si="349"/>
        <v>0</v>
      </c>
      <c r="AF92" s="114">
        <f t="shared" si="349"/>
        <v>0</v>
      </c>
      <c r="AG92" s="114">
        <f t="shared" si="349"/>
        <v>0</v>
      </c>
      <c r="AH92" s="275">
        <f>AI92+AL92</f>
        <v>0</v>
      </c>
      <c r="AI92" s="114">
        <f t="shared" si="350"/>
        <v>0</v>
      </c>
      <c r="AJ92" s="114">
        <f t="shared" si="350"/>
        <v>0</v>
      </c>
      <c r="AK92" s="114">
        <f t="shared" si="350"/>
        <v>0</v>
      </c>
      <c r="AL92" s="114">
        <f t="shared" si="350"/>
        <v>0</v>
      </c>
      <c r="AM92" s="114">
        <f t="shared" si="350"/>
        <v>0</v>
      </c>
      <c r="AN92" s="114">
        <f t="shared" si="329"/>
        <v>55000</v>
      </c>
      <c r="AO92" s="169">
        <f>AP92+AS92</f>
        <v>0</v>
      </c>
      <c r="AP92" s="171"/>
      <c r="AQ92" s="172"/>
      <c r="AR92" s="172"/>
      <c r="AS92" s="172"/>
      <c r="AT92" s="169">
        <f>AU92+AZ92</f>
        <v>0</v>
      </c>
      <c r="AU92" s="172"/>
      <c r="AV92" s="287"/>
      <c r="AW92" s="172"/>
      <c r="AX92" s="172"/>
      <c r="AY92" s="172"/>
      <c r="AZ92" s="172"/>
      <c r="BA92" s="172"/>
      <c r="BB92" s="169">
        <f t="shared" si="223"/>
        <v>0</v>
      </c>
      <c r="BC92" s="275">
        <f>BD92+BG92</f>
        <v>55000</v>
      </c>
      <c r="BD92" s="114">
        <f t="shared" si="351"/>
        <v>55000</v>
      </c>
      <c r="BE92" s="114">
        <f t="shared" si="351"/>
        <v>0</v>
      </c>
      <c r="BF92" s="114">
        <f t="shared" si="351"/>
        <v>0</v>
      </c>
      <c r="BG92" s="114">
        <f t="shared" si="351"/>
        <v>0</v>
      </c>
      <c r="BH92" s="275">
        <f>BI92+BL92</f>
        <v>0</v>
      </c>
      <c r="BI92" s="114">
        <f>AU92+AI92</f>
        <v>0</v>
      </c>
      <c r="BJ92" s="114">
        <f t="shared" si="352"/>
        <v>0</v>
      </c>
      <c r="BK92" s="114">
        <f t="shared" si="352"/>
        <v>0</v>
      </c>
      <c r="BL92" s="114">
        <f t="shared" si="353"/>
        <v>0</v>
      </c>
      <c r="BM92" s="114">
        <f t="shared" si="353"/>
        <v>0</v>
      </c>
      <c r="BN92" s="114">
        <f t="shared" si="331"/>
        <v>55000</v>
      </c>
      <c r="BO92" s="169">
        <f>BP92+BS92</f>
        <v>0</v>
      </c>
      <c r="BP92" s="171"/>
      <c r="BQ92" s="172"/>
      <c r="BR92" s="172"/>
      <c r="BS92" s="172"/>
      <c r="BT92" s="169">
        <f>BU92+BZ92</f>
        <v>0</v>
      </c>
      <c r="BU92" s="172"/>
      <c r="BV92" s="287"/>
      <c r="BW92" s="172"/>
      <c r="BX92" s="172"/>
      <c r="BY92" s="172"/>
      <c r="BZ92" s="172"/>
      <c r="CA92" s="172"/>
      <c r="CB92" s="169">
        <f t="shared" si="225"/>
        <v>0</v>
      </c>
      <c r="CC92" s="275">
        <f>CD92+CG92</f>
        <v>55000</v>
      </c>
      <c r="CD92" s="114">
        <f>BP92+BD92</f>
        <v>55000</v>
      </c>
      <c r="CE92" s="114">
        <f t="shared" si="354"/>
        <v>0</v>
      </c>
      <c r="CF92" s="114">
        <f t="shared" si="354"/>
        <v>0</v>
      </c>
      <c r="CG92" s="114">
        <f t="shared" si="354"/>
        <v>0</v>
      </c>
      <c r="CH92" s="275">
        <f>CI92+CL92</f>
        <v>0</v>
      </c>
      <c r="CI92" s="114">
        <f>BU92+BI92</f>
        <v>0</v>
      </c>
      <c r="CJ92" s="114">
        <f t="shared" si="355"/>
        <v>0</v>
      </c>
      <c r="CK92" s="114">
        <f t="shared" si="355"/>
        <v>0</v>
      </c>
      <c r="CL92" s="114">
        <f t="shared" si="356"/>
        <v>0</v>
      </c>
      <c r="CM92" s="114">
        <f t="shared" si="356"/>
        <v>0</v>
      </c>
      <c r="CN92" s="114">
        <f t="shared" si="333"/>
        <v>55000</v>
      </c>
      <c r="CO92" s="169">
        <f>CQ92+CT92</f>
        <v>0</v>
      </c>
      <c r="CP92" s="178"/>
      <c r="CQ92" s="171"/>
      <c r="CR92" s="172"/>
      <c r="CS92" s="172"/>
      <c r="CT92" s="172"/>
      <c r="CU92" s="169">
        <f>CV92+DA92</f>
        <v>0</v>
      </c>
      <c r="CV92" s="172"/>
      <c r="CW92" s="287"/>
      <c r="CX92" s="172"/>
      <c r="CY92" s="172"/>
      <c r="CZ92" s="172"/>
      <c r="DA92" s="172"/>
      <c r="DB92" s="172"/>
      <c r="DC92" s="169">
        <f t="shared" si="227"/>
        <v>0</v>
      </c>
      <c r="DD92" s="275">
        <f>DE92+DH92</f>
        <v>55000</v>
      </c>
      <c r="DE92" s="114">
        <f t="shared" si="357"/>
        <v>55000</v>
      </c>
      <c r="DF92" s="114">
        <f t="shared" si="357"/>
        <v>0</v>
      </c>
      <c r="DG92" s="114">
        <f t="shared" si="357"/>
        <v>0</v>
      </c>
      <c r="DH92" s="114">
        <f t="shared" si="357"/>
        <v>0</v>
      </c>
      <c r="DI92" s="275">
        <f>DJ92+DM92</f>
        <v>0</v>
      </c>
      <c r="DJ92" s="114">
        <f>CV92+CI92</f>
        <v>0</v>
      </c>
      <c r="DK92" s="114">
        <f t="shared" si="358"/>
        <v>0</v>
      </c>
      <c r="DL92" s="114">
        <f t="shared" si="358"/>
        <v>0</v>
      </c>
      <c r="DM92" s="114">
        <f t="shared" si="359"/>
        <v>0</v>
      </c>
      <c r="DN92" s="114">
        <f t="shared" si="359"/>
        <v>0</v>
      </c>
      <c r="DO92" s="114">
        <f t="shared" si="335"/>
        <v>55000</v>
      </c>
      <c r="DP92" s="169">
        <f>DR92+DU92</f>
        <v>0</v>
      </c>
      <c r="DQ92" s="178"/>
      <c r="DR92" s="171"/>
      <c r="DS92" s="172"/>
      <c r="DT92" s="172"/>
      <c r="DU92" s="172"/>
      <c r="DV92" s="169">
        <f>DW92+EB92</f>
        <v>0</v>
      </c>
      <c r="DW92" s="172"/>
      <c r="DX92" s="287"/>
      <c r="DY92" s="172"/>
      <c r="DZ92" s="172"/>
      <c r="EA92" s="172"/>
      <c r="EB92" s="172"/>
      <c r="EC92" s="172"/>
      <c r="ED92" s="169">
        <f t="shared" si="229"/>
        <v>0</v>
      </c>
      <c r="EE92" s="275">
        <f>EF92+EI92</f>
        <v>55000</v>
      </c>
      <c r="EF92" s="114">
        <f t="shared" si="360"/>
        <v>55000</v>
      </c>
      <c r="EG92" s="114">
        <f t="shared" si="360"/>
        <v>0</v>
      </c>
      <c r="EH92" s="114">
        <f t="shared" si="360"/>
        <v>0</v>
      </c>
      <c r="EI92" s="114">
        <f t="shared" si="360"/>
        <v>0</v>
      </c>
      <c r="EJ92" s="275">
        <f>EK92+EN92</f>
        <v>0</v>
      </c>
      <c r="EK92" s="114">
        <f>DW92+DJ92</f>
        <v>0</v>
      </c>
      <c r="EL92" s="114">
        <f t="shared" si="361"/>
        <v>0</v>
      </c>
      <c r="EM92" s="114">
        <f t="shared" si="361"/>
        <v>0</v>
      </c>
      <c r="EN92" s="114">
        <f t="shared" si="362"/>
        <v>0</v>
      </c>
      <c r="EO92" s="114">
        <f t="shared" si="362"/>
        <v>0</v>
      </c>
      <c r="EP92" s="114">
        <f t="shared" si="337"/>
        <v>55000</v>
      </c>
    </row>
    <row r="93" spans="1:146" s="165" customFormat="1" ht="37.5" customHeight="1">
      <c r="A93" s="64" t="s">
        <v>166</v>
      </c>
      <c r="B93" s="64">
        <v>3040</v>
      </c>
      <c r="C93" s="166"/>
      <c r="D93" s="167" t="s">
        <v>167</v>
      </c>
      <c r="E93" s="67">
        <f>SUM(E94:E100)</f>
        <v>48356603</v>
      </c>
      <c r="F93" s="67">
        <f aca="true" t="shared" si="363" ref="F93:O93">SUM(F94:F100)</f>
        <v>48356603</v>
      </c>
      <c r="G93" s="67">
        <f t="shared" si="363"/>
        <v>0</v>
      </c>
      <c r="H93" s="67">
        <f t="shared" si="363"/>
        <v>0</v>
      </c>
      <c r="I93" s="67">
        <f t="shared" si="363"/>
        <v>0</v>
      </c>
      <c r="J93" s="67">
        <f t="shared" si="363"/>
        <v>0</v>
      </c>
      <c r="K93" s="67">
        <f t="shared" si="363"/>
        <v>0</v>
      </c>
      <c r="L93" s="67">
        <f t="shared" si="363"/>
        <v>0</v>
      </c>
      <c r="M93" s="67">
        <f t="shared" si="363"/>
        <v>0</v>
      </c>
      <c r="N93" s="67">
        <f t="shared" si="363"/>
        <v>0</v>
      </c>
      <c r="O93" s="67">
        <f t="shared" si="363"/>
        <v>0</v>
      </c>
      <c r="P93" s="67">
        <f t="shared" si="48"/>
        <v>48356603</v>
      </c>
      <c r="Q93" s="169">
        <f>SUM(Q94:Q100)</f>
        <v>0</v>
      </c>
      <c r="R93" s="169">
        <f aca="true" t="shared" si="364" ref="R93:AA93">SUM(R94:R100)</f>
        <v>0</v>
      </c>
      <c r="S93" s="169">
        <f t="shared" si="364"/>
        <v>0</v>
      </c>
      <c r="T93" s="169">
        <f t="shared" si="364"/>
        <v>0</v>
      </c>
      <c r="U93" s="169">
        <f t="shared" si="364"/>
        <v>0</v>
      </c>
      <c r="V93" s="169">
        <f t="shared" si="364"/>
        <v>0</v>
      </c>
      <c r="W93" s="169">
        <f t="shared" si="364"/>
        <v>0</v>
      </c>
      <c r="X93" s="169">
        <f t="shared" si="364"/>
        <v>0</v>
      </c>
      <c r="Y93" s="169">
        <f t="shared" si="364"/>
        <v>0</v>
      </c>
      <c r="Z93" s="169">
        <f t="shared" si="364"/>
        <v>0</v>
      </c>
      <c r="AA93" s="169">
        <f t="shared" si="364"/>
        <v>0</v>
      </c>
      <c r="AB93" s="169">
        <f t="shared" si="221"/>
        <v>0</v>
      </c>
      <c r="AC93" s="275">
        <f>SUM(AC94:AC100)</f>
        <v>48356603</v>
      </c>
      <c r="AD93" s="67">
        <f aca="true" t="shared" si="365" ref="AD93:AM93">SUM(AD94:AD100)</f>
        <v>48356603</v>
      </c>
      <c r="AE93" s="67">
        <f t="shared" si="365"/>
        <v>0</v>
      </c>
      <c r="AF93" s="67">
        <f t="shared" si="365"/>
        <v>0</v>
      </c>
      <c r="AG93" s="67">
        <f t="shared" si="365"/>
        <v>0</v>
      </c>
      <c r="AH93" s="275">
        <f t="shared" si="365"/>
        <v>0</v>
      </c>
      <c r="AI93" s="67">
        <f t="shared" si="365"/>
        <v>0</v>
      </c>
      <c r="AJ93" s="67">
        <f t="shared" si="365"/>
        <v>0</v>
      </c>
      <c r="AK93" s="67">
        <f t="shared" si="365"/>
        <v>0</v>
      </c>
      <c r="AL93" s="67">
        <f t="shared" si="365"/>
        <v>0</v>
      </c>
      <c r="AM93" s="67">
        <f t="shared" si="365"/>
        <v>0</v>
      </c>
      <c r="AN93" s="67">
        <f t="shared" si="329"/>
        <v>48356603</v>
      </c>
      <c r="AO93" s="169">
        <f>SUM(AO94:AO100)</f>
        <v>0</v>
      </c>
      <c r="AP93" s="169">
        <f aca="true" t="shared" si="366" ref="AP93:BA93">SUM(AP94:AP100)</f>
        <v>0</v>
      </c>
      <c r="AQ93" s="169">
        <f t="shared" si="366"/>
        <v>0</v>
      </c>
      <c r="AR93" s="169">
        <f t="shared" si="366"/>
        <v>0</v>
      </c>
      <c r="AS93" s="169">
        <f t="shared" si="366"/>
        <v>0</v>
      </c>
      <c r="AT93" s="169">
        <f t="shared" si="366"/>
        <v>0</v>
      </c>
      <c r="AU93" s="169">
        <f t="shared" si="366"/>
        <v>0</v>
      </c>
      <c r="AV93" s="178"/>
      <c r="AW93" s="169">
        <f t="shared" si="366"/>
        <v>0</v>
      </c>
      <c r="AX93" s="169">
        <f t="shared" si="366"/>
        <v>0</v>
      </c>
      <c r="AY93" s="169"/>
      <c r="AZ93" s="169">
        <f t="shared" si="366"/>
        <v>0</v>
      </c>
      <c r="BA93" s="169">
        <f t="shared" si="366"/>
        <v>0</v>
      </c>
      <c r="BB93" s="169">
        <f t="shared" si="223"/>
        <v>0</v>
      </c>
      <c r="BC93" s="275">
        <f>SUM(BC94:BC100)</f>
        <v>48356603</v>
      </c>
      <c r="BD93" s="67">
        <f aca="true" t="shared" si="367" ref="BD93:BM93">SUM(BD94:BD100)</f>
        <v>48356603</v>
      </c>
      <c r="BE93" s="67">
        <f t="shared" si="367"/>
        <v>0</v>
      </c>
      <c r="BF93" s="67">
        <f t="shared" si="367"/>
        <v>0</v>
      </c>
      <c r="BG93" s="67">
        <f t="shared" si="367"/>
        <v>0</v>
      </c>
      <c r="BH93" s="275">
        <f t="shared" si="367"/>
        <v>0</v>
      </c>
      <c r="BI93" s="67">
        <f t="shared" si="367"/>
        <v>0</v>
      </c>
      <c r="BJ93" s="67">
        <f t="shared" si="367"/>
        <v>0</v>
      </c>
      <c r="BK93" s="67">
        <f t="shared" si="367"/>
        <v>0</v>
      </c>
      <c r="BL93" s="67">
        <f t="shared" si="367"/>
        <v>0</v>
      </c>
      <c r="BM93" s="67">
        <f t="shared" si="367"/>
        <v>0</v>
      </c>
      <c r="BN93" s="67">
        <f t="shared" si="331"/>
        <v>48356603</v>
      </c>
      <c r="BO93" s="169">
        <f>SUM(BO94:BO100)</f>
        <v>-9807.01</v>
      </c>
      <c r="BP93" s="169">
        <f aca="true" t="shared" si="368" ref="BP93:BU93">SUM(BP94:BP100)</f>
        <v>-9807.01</v>
      </c>
      <c r="BQ93" s="169">
        <f t="shared" si="368"/>
        <v>0</v>
      </c>
      <c r="BR93" s="169">
        <f t="shared" si="368"/>
        <v>0</v>
      </c>
      <c r="BS93" s="169">
        <f t="shared" si="368"/>
        <v>0</v>
      </c>
      <c r="BT93" s="169">
        <f t="shared" si="368"/>
        <v>0</v>
      </c>
      <c r="BU93" s="169">
        <f t="shared" si="368"/>
        <v>0</v>
      </c>
      <c r="BV93" s="178"/>
      <c r="BW93" s="169">
        <f>SUM(BW94:BW100)</f>
        <v>0</v>
      </c>
      <c r="BX93" s="169">
        <f>SUM(BX94:BX100)</f>
        <v>0</v>
      </c>
      <c r="BY93" s="169"/>
      <c r="BZ93" s="169">
        <f>SUM(BZ94:BZ100)</f>
        <v>0</v>
      </c>
      <c r="CA93" s="169">
        <f>SUM(CA94:CA100)</f>
        <v>0</v>
      </c>
      <c r="CB93" s="169">
        <f t="shared" si="225"/>
        <v>-9807.01</v>
      </c>
      <c r="CC93" s="275">
        <f>SUM(CC94:CC100)</f>
        <v>48346795.989999995</v>
      </c>
      <c r="CD93" s="67">
        <f aca="true" t="shared" si="369" ref="CD93:CM93">SUM(CD94:CD100)</f>
        <v>48346795.989999995</v>
      </c>
      <c r="CE93" s="67">
        <f t="shared" si="369"/>
        <v>0</v>
      </c>
      <c r="CF93" s="67">
        <f t="shared" si="369"/>
        <v>0</v>
      </c>
      <c r="CG93" s="67">
        <f t="shared" si="369"/>
        <v>0</v>
      </c>
      <c r="CH93" s="275">
        <f t="shared" si="369"/>
        <v>0</v>
      </c>
      <c r="CI93" s="67">
        <f t="shared" si="369"/>
        <v>0</v>
      </c>
      <c r="CJ93" s="67">
        <f t="shared" si="369"/>
        <v>0</v>
      </c>
      <c r="CK93" s="67">
        <f t="shared" si="369"/>
        <v>0</v>
      </c>
      <c r="CL93" s="67">
        <f t="shared" si="369"/>
        <v>0</v>
      </c>
      <c r="CM93" s="67">
        <f t="shared" si="369"/>
        <v>0</v>
      </c>
      <c r="CN93" s="67">
        <f t="shared" si="333"/>
        <v>48346795.989999995</v>
      </c>
      <c r="CO93" s="169">
        <f>SUM(CO94:CO100)</f>
        <v>-195000</v>
      </c>
      <c r="CP93" s="178"/>
      <c r="CQ93" s="169">
        <f aca="true" t="shared" si="370" ref="CQ93:CV93">SUM(CQ94:CQ100)</f>
        <v>-195000</v>
      </c>
      <c r="CR93" s="169">
        <f t="shared" si="370"/>
        <v>0</v>
      </c>
      <c r="CS93" s="169">
        <f t="shared" si="370"/>
        <v>0</v>
      </c>
      <c r="CT93" s="169">
        <f t="shared" si="370"/>
        <v>0</v>
      </c>
      <c r="CU93" s="169">
        <f t="shared" si="370"/>
        <v>0</v>
      </c>
      <c r="CV93" s="169">
        <f t="shared" si="370"/>
        <v>0</v>
      </c>
      <c r="CW93" s="178"/>
      <c r="CX93" s="169">
        <f>SUM(CX94:CX100)</f>
        <v>0</v>
      </c>
      <c r="CY93" s="169">
        <f>SUM(CY94:CY100)</f>
        <v>0</v>
      </c>
      <c r="CZ93" s="169"/>
      <c r="DA93" s="169">
        <f>SUM(DA94:DA100)</f>
        <v>0</v>
      </c>
      <c r="DB93" s="169">
        <f>SUM(DB94:DB100)</f>
        <v>0</v>
      </c>
      <c r="DC93" s="169">
        <f t="shared" si="227"/>
        <v>-195000</v>
      </c>
      <c r="DD93" s="275">
        <f>SUM(DD94:DD100)</f>
        <v>48151795.989999995</v>
      </c>
      <c r="DE93" s="67">
        <f aca="true" t="shared" si="371" ref="DE93:DN93">SUM(DE94:DE100)</f>
        <v>48151795.989999995</v>
      </c>
      <c r="DF93" s="67">
        <f t="shared" si="371"/>
        <v>0</v>
      </c>
      <c r="DG93" s="67">
        <f t="shared" si="371"/>
        <v>0</v>
      </c>
      <c r="DH93" s="67">
        <f t="shared" si="371"/>
        <v>0</v>
      </c>
      <c r="DI93" s="275">
        <f t="shared" si="371"/>
        <v>0</v>
      </c>
      <c r="DJ93" s="67">
        <f t="shared" si="371"/>
        <v>0</v>
      </c>
      <c r="DK93" s="67">
        <f t="shared" si="371"/>
        <v>0</v>
      </c>
      <c r="DL93" s="67">
        <f t="shared" si="371"/>
        <v>0</v>
      </c>
      <c r="DM93" s="67">
        <f t="shared" si="371"/>
        <v>0</v>
      </c>
      <c r="DN93" s="67">
        <f t="shared" si="371"/>
        <v>0</v>
      </c>
      <c r="DO93" s="67">
        <f t="shared" si="335"/>
        <v>48151795.989999995</v>
      </c>
      <c r="DP93" s="169">
        <f>SUM(DP94:DP100)</f>
        <v>0</v>
      </c>
      <c r="DQ93" s="169">
        <f aca="true" t="shared" si="372" ref="DQ93:DW93">SUM(DQ94:DQ100)</f>
        <v>0</v>
      </c>
      <c r="DR93" s="169">
        <f t="shared" si="372"/>
        <v>0</v>
      </c>
      <c r="DS93" s="169">
        <f t="shared" si="372"/>
        <v>0</v>
      </c>
      <c r="DT93" s="169">
        <f t="shared" si="372"/>
        <v>0</v>
      </c>
      <c r="DU93" s="169">
        <f t="shared" si="372"/>
        <v>0</v>
      </c>
      <c r="DV93" s="169">
        <f t="shared" si="372"/>
        <v>0</v>
      </c>
      <c r="DW93" s="169">
        <f t="shared" si="372"/>
        <v>0</v>
      </c>
      <c r="DX93" s="178"/>
      <c r="DY93" s="169">
        <f>SUM(DY94:DY100)</f>
        <v>0</v>
      </c>
      <c r="DZ93" s="169">
        <f>SUM(DZ94:DZ100)</f>
        <v>0</v>
      </c>
      <c r="EA93" s="169"/>
      <c r="EB93" s="169">
        <f>SUM(EB94:EB100)</f>
        <v>0</v>
      </c>
      <c r="EC93" s="169">
        <f>SUM(EC94:EC100)</f>
        <v>0</v>
      </c>
      <c r="ED93" s="169">
        <f t="shared" si="229"/>
        <v>0</v>
      </c>
      <c r="EE93" s="275">
        <f>SUM(EE94:EE100)</f>
        <v>48151795.989999995</v>
      </c>
      <c r="EF93" s="67">
        <f aca="true" t="shared" si="373" ref="EF93:EO93">SUM(EF94:EF100)</f>
        <v>48151795.989999995</v>
      </c>
      <c r="EG93" s="67">
        <f t="shared" si="373"/>
        <v>0</v>
      </c>
      <c r="EH93" s="67">
        <f t="shared" si="373"/>
        <v>0</v>
      </c>
      <c r="EI93" s="67">
        <f t="shared" si="373"/>
        <v>0</v>
      </c>
      <c r="EJ93" s="275">
        <f t="shared" si="373"/>
        <v>0</v>
      </c>
      <c r="EK93" s="67">
        <f t="shared" si="373"/>
        <v>0</v>
      </c>
      <c r="EL93" s="67">
        <f t="shared" si="373"/>
        <v>0</v>
      </c>
      <c r="EM93" s="67">
        <f t="shared" si="373"/>
        <v>0</v>
      </c>
      <c r="EN93" s="67">
        <f t="shared" si="373"/>
        <v>0</v>
      </c>
      <c r="EO93" s="67">
        <f t="shared" si="373"/>
        <v>0</v>
      </c>
      <c r="EP93" s="67">
        <f t="shared" si="337"/>
        <v>48151795.989999995</v>
      </c>
    </row>
    <row r="94" spans="1:146" ht="12.75">
      <c r="A94" s="68" t="s">
        <v>784</v>
      </c>
      <c r="B94" s="68" t="s">
        <v>60</v>
      </c>
      <c r="C94" s="69" t="s">
        <v>698</v>
      </c>
      <c r="D94" s="75" t="s">
        <v>699</v>
      </c>
      <c r="E94" s="114">
        <f t="shared" si="57"/>
        <v>278569</v>
      </c>
      <c r="F94" s="114">
        <v>278569</v>
      </c>
      <c r="G94" s="114"/>
      <c r="H94" s="114"/>
      <c r="I94" s="114"/>
      <c r="J94" s="67">
        <f t="shared" si="58"/>
        <v>0</v>
      </c>
      <c r="K94" s="114"/>
      <c r="L94" s="114"/>
      <c r="M94" s="114"/>
      <c r="N94" s="114"/>
      <c r="O94" s="114"/>
      <c r="P94" s="67">
        <f aca="true" t="shared" si="374" ref="P94:P143">E94+J94</f>
        <v>278569</v>
      </c>
      <c r="Q94" s="169">
        <f aca="true" t="shared" si="375" ref="Q94:Q100">R94+U94</f>
        <v>0</v>
      </c>
      <c r="R94" s="170"/>
      <c r="S94" s="170"/>
      <c r="T94" s="170"/>
      <c r="U94" s="170"/>
      <c r="V94" s="169">
        <f aca="true" t="shared" si="376" ref="V94:V100">W94+Z94</f>
        <v>0</v>
      </c>
      <c r="W94" s="170"/>
      <c r="X94" s="170"/>
      <c r="Y94" s="170"/>
      <c r="Z94" s="170"/>
      <c r="AA94" s="170"/>
      <c r="AB94" s="169">
        <f t="shared" si="221"/>
        <v>0</v>
      </c>
      <c r="AC94" s="275">
        <f aca="true" t="shared" si="377" ref="AC94:AC100">AD94+AG94</f>
        <v>278569</v>
      </c>
      <c r="AD94" s="114">
        <f aca="true" t="shared" si="378" ref="AD94:AG100">R94+F94</f>
        <v>278569</v>
      </c>
      <c r="AE94" s="114">
        <f t="shared" si="378"/>
        <v>0</v>
      </c>
      <c r="AF94" s="114">
        <f t="shared" si="378"/>
        <v>0</v>
      </c>
      <c r="AG94" s="114">
        <f t="shared" si="378"/>
        <v>0</v>
      </c>
      <c r="AH94" s="275">
        <f aca="true" t="shared" si="379" ref="AH94:AH100">AI94+AL94</f>
        <v>0</v>
      </c>
      <c r="AI94" s="114">
        <f aca="true" t="shared" si="380" ref="AI94:AM100">W94+K94</f>
        <v>0</v>
      </c>
      <c r="AJ94" s="114">
        <f t="shared" si="380"/>
        <v>0</v>
      </c>
      <c r="AK94" s="114">
        <f t="shared" si="380"/>
        <v>0</v>
      </c>
      <c r="AL94" s="114">
        <f t="shared" si="380"/>
        <v>0</v>
      </c>
      <c r="AM94" s="114">
        <f t="shared" si="380"/>
        <v>0</v>
      </c>
      <c r="AN94" s="114">
        <f t="shared" si="329"/>
        <v>278569</v>
      </c>
      <c r="AO94" s="169">
        <f aca="true" t="shared" si="381" ref="AO94:AO100">AP94+AS94</f>
        <v>0</v>
      </c>
      <c r="AP94" s="170"/>
      <c r="AQ94" s="170"/>
      <c r="AR94" s="170"/>
      <c r="AS94" s="170"/>
      <c r="AT94" s="169">
        <f aca="true" t="shared" si="382" ref="AT94:AT100">AU94+AZ94</f>
        <v>0</v>
      </c>
      <c r="AU94" s="170"/>
      <c r="AV94" s="286"/>
      <c r="AW94" s="170"/>
      <c r="AX94" s="170"/>
      <c r="AY94" s="170"/>
      <c r="AZ94" s="170"/>
      <c r="BA94" s="170"/>
      <c r="BB94" s="169">
        <f t="shared" si="223"/>
        <v>0</v>
      </c>
      <c r="BC94" s="275">
        <f aca="true" t="shared" si="383" ref="BC94:BC100">BD94+BG94</f>
        <v>278569</v>
      </c>
      <c r="BD94" s="114">
        <f aca="true" t="shared" si="384" ref="BD94:BG100">AP94+AD94</f>
        <v>278569</v>
      </c>
      <c r="BE94" s="114">
        <f t="shared" si="384"/>
        <v>0</v>
      </c>
      <c r="BF94" s="114">
        <f t="shared" si="384"/>
        <v>0</v>
      </c>
      <c r="BG94" s="114">
        <f t="shared" si="384"/>
        <v>0</v>
      </c>
      <c r="BH94" s="275">
        <f aca="true" t="shared" si="385" ref="BH94:BH100">BI94+BL94</f>
        <v>0</v>
      </c>
      <c r="BI94" s="114">
        <f aca="true" t="shared" si="386" ref="BI94:BI100">AU94+AI94</f>
        <v>0</v>
      </c>
      <c r="BJ94" s="114">
        <f aca="true" t="shared" si="387" ref="BJ94:BK100">AW94+AJ94</f>
        <v>0</v>
      </c>
      <c r="BK94" s="114">
        <f t="shared" si="387"/>
        <v>0</v>
      </c>
      <c r="BL94" s="114">
        <f aca="true" t="shared" si="388" ref="BL94:BM100">AZ94+AL94</f>
        <v>0</v>
      </c>
      <c r="BM94" s="114">
        <f t="shared" si="388"/>
        <v>0</v>
      </c>
      <c r="BN94" s="114">
        <f t="shared" si="331"/>
        <v>278569</v>
      </c>
      <c r="BO94" s="169">
        <f aca="true" t="shared" si="389" ref="BO94:BO100">BP94+BS94</f>
        <v>0</v>
      </c>
      <c r="BP94" s="170"/>
      <c r="BQ94" s="170"/>
      <c r="BR94" s="170"/>
      <c r="BS94" s="170"/>
      <c r="BT94" s="169">
        <f aca="true" t="shared" si="390" ref="BT94:BT100">BU94+BZ94</f>
        <v>0</v>
      </c>
      <c r="BU94" s="170"/>
      <c r="BV94" s="286"/>
      <c r="BW94" s="170"/>
      <c r="BX94" s="170"/>
      <c r="BY94" s="170"/>
      <c r="BZ94" s="170"/>
      <c r="CA94" s="170"/>
      <c r="CB94" s="169">
        <f t="shared" si="225"/>
        <v>0</v>
      </c>
      <c r="CC94" s="275">
        <f aca="true" t="shared" si="391" ref="CC94:CC100">CD94+CG94</f>
        <v>278569</v>
      </c>
      <c r="CD94" s="114">
        <f aca="true" t="shared" si="392" ref="CD94:CD100">BP94+BD94</f>
        <v>278569</v>
      </c>
      <c r="CE94" s="114">
        <f aca="true" t="shared" si="393" ref="CE94:CE100">BQ94+BE94</f>
        <v>0</v>
      </c>
      <c r="CF94" s="114">
        <f aca="true" t="shared" si="394" ref="CF94:CF100">BR94+BF94</f>
        <v>0</v>
      </c>
      <c r="CG94" s="114">
        <f aca="true" t="shared" si="395" ref="CG94:CG100">BS94+BG94</f>
        <v>0</v>
      </c>
      <c r="CH94" s="275">
        <f aca="true" t="shared" si="396" ref="CH94:CH100">CI94+CL94</f>
        <v>0</v>
      </c>
      <c r="CI94" s="114">
        <f aca="true" t="shared" si="397" ref="CI94:CI100">BU94+BI94</f>
        <v>0</v>
      </c>
      <c r="CJ94" s="114">
        <f aca="true" t="shared" si="398" ref="CJ94:CJ100">BW94+BJ94</f>
        <v>0</v>
      </c>
      <c r="CK94" s="114">
        <f aca="true" t="shared" si="399" ref="CK94:CK100">BX94+BK94</f>
        <v>0</v>
      </c>
      <c r="CL94" s="114">
        <f aca="true" t="shared" si="400" ref="CL94:CL100">BZ94+BL94</f>
        <v>0</v>
      </c>
      <c r="CM94" s="114">
        <f aca="true" t="shared" si="401" ref="CM94:CM100">CA94+BM94</f>
        <v>0</v>
      </c>
      <c r="CN94" s="114">
        <f t="shared" si="333"/>
        <v>278569</v>
      </c>
      <c r="CO94" s="169">
        <f aca="true" t="shared" si="402" ref="CO94:CO100">CQ94+CT94</f>
        <v>0</v>
      </c>
      <c r="CP94" s="178"/>
      <c r="CQ94" s="170"/>
      <c r="CR94" s="170"/>
      <c r="CS94" s="170"/>
      <c r="CT94" s="170"/>
      <c r="CU94" s="169">
        <f aca="true" t="shared" si="403" ref="CU94:CU100">CV94+DA94</f>
        <v>0</v>
      </c>
      <c r="CV94" s="170"/>
      <c r="CW94" s="286"/>
      <c r="CX94" s="170"/>
      <c r="CY94" s="170"/>
      <c r="CZ94" s="170"/>
      <c r="DA94" s="170"/>
      <c r="DB94" s="170"/>
      <c r="DC94" s="169">
        <f t="shared" si="227"/>
        <v>0</v>
      </c>
      <c r="DD94" s="275">
        <f aca="true" t="shared" si="404" ref="DD94:DD100">DE94+DH94</f>
        <v>278569</v>
      </c>
      <c r="DE94" s="114">
        <f aca="true" t="shared" si="405" ref="DE94:DE100">CQ94+CD94</f>
        <v>278569</v>
      </c>
      <c r="DF94" s="114">
        <f aca="true" t="shared" si="406" ref="DF94:DF100">CR94+CE94</f>
        <v>0</v>
      </c>
      <c r="DG94" s="114">
        <f aca="true" t="shared" si="407" ref="DG94:DG100">CS94+CF94</f>
        <v>0</v>
      </c>
      <c r="DH94" s="114">
        <f aca="true" t="shared" si="408" ref="DH94:DH100">CT94+CG94</f>
        <v>0</v>
      </c>
      <c r="DI94" s="275">
        <f aca="true" t="shared" si="409" ref="DI94:DI100">DJ94+DM94</f>
        <v>0</v>
      </c>
      <c r="DJ94" s="114">
        <f aca="true" t="shared" si="410" ref="DJ94:DJ100">CV94+CI94</f>
        <v>0</v>
      </c>
      <c r="DK94" s="114">
        <f aca="true" t="shared" si="411" ref="DK94:DK100">CX94+CJ94</f>
        <v>0</v>
      </c>
      <c r="DL94" s="114">
        <f aca="true" t="shared" si="412" ref="DL94:DL100">CY94+CK94</f>
        <v>0</v>
      </c>
      <c r="DM94" s="114">
        <f aca="true" t="shared" si="413" ref="DM94:DM100">DA94+CL94</f>
        <v>0</v>
      </c>
      <c r="DN94" s="114">
        <f aca="true" t="shared" si="414" ref="DN94:DN100">DB94+CM94</f>
        <v>0</v>
      </c>
      <c r="DO94" s="114">
        <f t="shared" si="335"/>
        <v>278569</v>
      </c>
      <c r="DP94" s="169">
        <f aca="true" t="shared" si="415" ref="DP94:DP100">DR94+DU94</f>
        <v>0</v>
      </c>
      <c r="DQ94" s="178"/>
      <c r="DR94" s="170"/>
      <c r="DS94" s="170"/>
      <c r="DT94" s="170"/>
      <c r="DU94" s="170"/>
      <c r="DV94" s="169">
        <f aca="true" t="shared" si="416" ref="DV94:DV100">DW94+EB94</f>
        <v>0</v>
      </c>
      <c r="DW94" s="170"/>
      <c r="DX94" s="286"/>
      <c r="DY94" s="170"/>
      <c r="DZ94" s="170"/>
      <c r="EA94" s="170"/>
      <c r="EB94" s="170"/>
      <c r="EC94" s="170"/>
      <c r="ED94" s="169">
        <f t="shared" si="229"/>
        <v>0</v>
      </c>
      <c r="EE94" s="275">
        <f aca="true" t="shared" si="417" ref="EE94:EE100">EF94+EI94</f>
        <v>278569</v>
      </c>
      <c r="EF94" s="114">
        <f aca="true" t="shared" si="418" ref="EF94:EF100">DR94+DE94</f>
        <v>278569</v>
      </c>
      <c r="EG94" s="114">
        <f aca="true" t="shared" si="419" ref="EG94:EG100">DS94+DF94</f>
        <v>0</v>
      </c>
      <c r="EH94" s="114">
        <f aca="true" t="shared" si="420" ref="EH94:EH100">DT94+DG94</f>
        <v>0</v>
      </c>
      <c r="EI94" s="114">
        <f aca="true" t="shared" si="421" ref="EI94:EI100">DU94+DH94</f>
        <v>0</v>
      </c>
      <c r="EJ94" s="275">
        <f aca="true" t="shared" si="422" ref="EJ94:EJ100">EK94+EN94</f>
        <v>0</v>
      </c>
      <c r="EK94" s="114">
        <f aca="true" t="shared" si="423" ref="EK94:EK100">DW94+DJ94</f>
        <v>0</v>
      </c>
      <c r="EL94" s="114">
        <f aca="true" t="shared" si="424" ref="EL94:EL100">DY94+DK94</f>
        <v>0</v>
      </c>
      <c r="EM94" s="114">
        <f aca="true" t="shared" si="425" ref="EM94:EM100">DZ94+DL94</f>
        <v>0</v>
      </c>
      <c r="EN94" s="114">
        <f aca="true" t="shared" si="426" ref="EN94:EN100">EB94+DM94</f>
        <v>0</v>
      </c>
      <c r="EO94" s="114">
        <f aca="true" t="shared" si="427" ref="EO94:EO100">EC94+DN94</f>
        <v>0</v>
      </c>
      <c r="EP94" s="114">
        <f t="shared" si="337"/>
        <v>278569</v>
      </c>
    </row>
    <row r="95" spans="1:146" ht="12.75">
      <c r="A95" s="68" t="s">
        <v>785</v>
      </c>
      <c r="B95" s="68" t="s">
        <v>61</v>
      </c>
      <c r="C95" s="69" t="s">
        <v>698</v>
      </c>
      <c r="D95" s="76" t="s">
        <v>704</v>
      </c>
      <c r="E95" s="114">
        <f t="shared" si="57"/>
        <v>19908</v>
      </c>
      <c r="F95" s="114">
        <v>19908</v>
      </c>
      <c r="G95" s="114"/>
      <c r="H95" s="114"/>
      <c r="I95" s="114"/>
      <c r="J95" s="67">
        <f t="shared" si="58"/>
        <v>0</v>
      </c>
      <c r="K95" s="114"/>
      <c r="L95" s="114"/>
      <c r="M95" s="114"/>
      <c r="N95" s="114"/>
      <c r="O95" s="114"/>
      <c r="P95" s="67">
        <f t="shared" si="374"/>
        <v>19908</v>
      </c>
      <c r="Q95" s="169">
        <f t="shared" si="375"/>
        <v>0</v>
      </c>
      <c r="R95" s="170"/>
      <c r="S95" s="170"/>
      <c r="T95" s="170"/>
      <c r="U95" s="170"/>
      <c r="V95" s="169">
        <f t="shared" si="376"/>
        <v>0</v>
      </c>
      <c r="W95" s="170"/>
      <c r="X95" s="170"/>
      <c r="Y95" s="170"/>
      <c r="Z95" s="170"/>
      <c r="AA95" s="170"/>
      <c r="AB95" s="169">
        <f t="shared" si="221"/>
        <v>0</v>
      </c>
      <c r="AC95" s="275">
        <f t="shared" si="377"/>
        <v>19908</v>
      </c>
      <c r="AD95" s="114">
        <f t="shared" si="378"/>
        <v>19908</v>
      </c>
      <c r="AE95" s="114">
        <f t="shared" si="378"/>
        <v>0</v>
      </c>
      <c r="AF95" s="114">
        <f t="shared" si="378"/>
        <v>0</v>
      </c>
      <c r="AG95" s="114">
        <f t="shared" si="378"/>
        <v>0</v>
      </c>
      <c r="AH95" s="275">
        <f t="shared" si="379"/>
        <v>0</v>
      </c>
      <c r="AI95" s="114">
        <f t="shared" si="380"/>
        <v>0</v>
      </c>
      <c r="AJ95" s="114">
        <f t="shared" si="380"/>
        <v>0</v>
      </c>
      <c r="AK95" s="114">
        <f t="shared" si="380"/>
        <v>0</v>
      </c>
      <c r="AL95" s="114">
        <f t="shared" si="380"/>
        <v>0</v>
      </c>
      <c r="AM95" s="114">
        <f t="shared" si="380"/>
        <v>0</v>
      </c>
      <c r="AN95" s="114">
        <f t="shared" si="329"/>
        <v>19908</v>
      </c>
      <c r="AO95" s="169">
        <f t="shared" si="381"/>
        <v>0</v>
      </c>
      <c r="AP95" s="170"/>
      <c r="AQ95" s="170"/>
      <c r="AR95" s="170"/>
      <c r="AS95" s="170"/>
      <c r="AT95" s="169">
        <f t="shared" si="382"/>
        <v>0</v>
      </c>
      <c r="AU95" s="170"/>
      <c r="AV95" s="286"/>
      <c r="AW95" s="170"/>
      <c r="AX95" s="170"/>
      <c r="AY95" s="170"/>
      <c r="AZ95" s="170"/>
      <c r="BA95" s="170"/>
      <c r="BB95" s="169">
        <f t="shared" si="223"/>
        <v>0</v>
      </c>
      <c r="BC95" s="275">
        <f t="shared" si="383"/>
        <v>19908</v>
      </c>
      <c r="BD95" s="114">
        <f t="shared" si="384"/>
        <v>19908</v>
      </c>
      <c r="BE95" s="114">
        <f t="shared" si="384"/>
        <v>0</v>
      </c>
      <c r="BF95" s="114">
        <f t="shared" si="384"/>
        <v>0</v>
      </c>
      <c r="BG95" s="114">
        <f t="shared" si="384"/>
        <v>0</v>
      </c>
      <c r="BH95" s="275">
        <f t="shared" si="385"/>
        <v>0</v>
      </c>
      <c r="BI95" s="114">
        <f t="shared" si="386"/>
        <v>0</v>
      </c>
      <c r="BJ95" s="114">
        <f t="shared" si="387"/>
        <v>0</v>
      </c>
      <c r="BK95" s="114">
        <f t="shared" si="387"/>
        <v>0</v>
      </c>
      <c r="BL95" s="114">
        <f t="shared" si="388"/>
        <v>0</v>
      </c>
      <c r="BM95" s="114">
        <f t="shared" si="388"/>
        <v>0</v>
      </c>
      <c r="BN95" s="114">
        <f t="shared" si="331"/>
        <v>19908</v>
      </c>
      <c r="BO95" s="169">
        <f t="shared" si="389"/>
        <v>0</v>
      </c>
      <c r="BP95" s="170"/>
      <c r="BQ95" s="170"/>
      <c r="BR95" s="170"/>
      <c r="BS95" s="170"/>
      <c r="BT95" s="169">
        <f t="shared" si="390"/>
        <v>0</v>
      </c>
      <c r="BU95" s="170"/>
      <c r="BV95" s="286"/>
      <c r="BW95" s="170"/>
      <c r="BX95" s="170"/>
      <c r="BY95" s="170"/>
      <c r="BZ95" s="170"/>
      <c r="CA95" s="170"/>
      <c r="CB95" s="169">
        <f t="shared" si="225"/>
        <v>0</v>
      </c>
      <c r="CC95" s="275">
        <f t="shared" si="391"/>
        <v>19908</v>
      </c>
      <c r="CD95" s="114">
        <f t="shared" si="392"/>
        <v>19908</v>
      </c>
      <c r="CE95" s="114">
        <f t="shared" si="393"/>
        <v>0</v>
      </c>
      <c r="CF95" s="114">
        <f t="shared" si="394"/>
        <v>0</v>
      </c>
      <c r="CG95" s="114">
        <f t="shared" si="395"/>
        <v>0</v>
      </c>
      <c r="CH95" s="275">
        <f t="shared" si="396"/>
        <v>0</v>
      </c>
      <c r="CI95" s="114">
        <f t="shared" si="397"/>
        <v>0</v>
      </c>
      <c r="CJ95" s="114">
        <f t="shared" si="398"/>
        <v>0</v>
      </c>
      <c r="CK95" s="114">
        <f t="shared" si="399"/>
        <v>0</v>
      </c>
      <c r="CL95" s="114">
        <f t="shared" si="400"/>
        <v>0</v>
      </c>
      <c r="CM95" s="114">
        <f t="shared" si="401"/>
        <v>0</v>
      </c>
      <c r="CN95" s="114">
        <f t="shared" si="333"/>
        <v>19908</v>
      </c>
      <c r="CO95" s="169">
        <f t="shared" si="402"/>
        <v>0</v>
      </c>
      <c r="CP95" s="178"/>
      <c r="CQ95" s="170"/>
      <c r="CR95" s="170"/>
      <c r="CS95" s="170"/>
      <c r="CT95" s="170"/>
      <c r="CU95" s="169">
        <f t="shared" si="403"/>
        <v>0</v>
      </c>
      <c r="CV95" s="170"/>
      <c r="CW95" s="286"/>
      <c r="CX95" s="170"/>
      <c r="CY95" s="170"/>
      <c r="CZ95" s="170"/>
      <c r="DA95" s="170"/>
      <c r="DB95" s="170"/>
      <c r="DC95" s="169">
        <f t="shared" si="227"/>
        <v>0</v>
      </c>
      <c r="DD95" s="275">
        <f t="shared" si="404"/>
        <v>19908</v>
      </c>
      <c r="DE95" s="114">
        <f t="shared" si="405"/>
        <v>19908</v>
      </c>
      <c r="DF95" s="114">
        <f t="shared" si="406"/>
        <v>0</v>
      </c>
      <c r="DG95" s="114">
        <f t="shared" si="407"/>
        <v>0</v>
      </c>
      <c r="DH95" s="114">
        <f t="shared" si="408"/>
        <v>0</v>
      </c>
      <c r="DI95" s="275">
        <f t="shared" si="409"/>
        <v>0</v>
      </c>
      <c r="DJ95" s="114">
        <f t="shared" si="410"/>
        <v>0</v>
      </c>
      <c r="DK95" s="114">
        <f t="shared" si="411"/>
        <v>0</v>
      </c>
      <c r="DL95" s="114">
        <f t="shared" si="412"/>
        <v>0</v>
      </c>
      <c r="DM95" s="114">
        <f t="shared" si="413"/>
        <v>0</v>
      </c>
      <c r="DN95" s="114">
        <f t="shared" si="414"/>
        <v>0</v>
      </c>
      <c r="DO95" s="114">
        <f t="shared" si="335"/>
        <v>19908</v>
      </c>
      <c r="DP95" s="169">
        <f t="shared" si="415"/>
        <v>0</v>
      </c>
      <c r="DQ95" s="178"/>
      <c r="DR95" s="170"/>
      <c r="DS95" s="170"/>
      <c r="DT95" s="170"/>
      <c r="DU95" s="170"/>
      <c r="DV95" s="169">
        <f t="shared" si="416"/>
        <v>0</v>
      </c>
      <c r="DW95" s="170"/>
      <c r="DX95" s="286"/>
      <c r="DY95" s="170"/>
      <c r="DZ95" s="170"/>
      <c r="EA95" s="170"/>
      <c r="EB95" s="170"/>
      <c r="EC95" s="170"/>
      <c r="ED95" s="169">
        <f t="shared" si="229"/>
        <v>0</v>
      </c>
      <c r="EE95" s="275">
        <f t="shared" si="417"/>
        <v>19908</v>
      </c>
      <c r="EF95" s="114">
        <f t="shared" si="418"/>
        <v>19908</v>
      </c>
      <c r="EG95" s="114">
        <f t="shared" si="419"/>
        <v>0</v>
      </c>
      <c r="EH95" s="114">
        <f t="shared" si="420"/>
        <v>0</v>
      </c>
      <c r="EI95" s="114">
        <f t="shared" si="421"/>
        <v>0</v>
      </c>
      <c r="EJ95" s="275">
        <f t="shared" si="422"/>
        <v>0</v>
      </c>
      <c r="EK95" s="114">
        <f t="shared" si="423"/>
        <v>0</v>
      </c>
      <c r="EL95" s="114">
        <f t="shared" si="424"/>
        <v>0</v>
      </c>
      <c r="EM95" s="114">
        <f t="shared" si="425"/>
        <v>0</v>
      </c>
      <c r="EN95" s="114">
        <f t="shared" si="426"/>
        <v>0</v>
      </c>
      <c r="EO95" s="114">
        <f t="shared" si="427"/>
        <v>0</v>
      </c>
      <c r="EP95" s="114">
        <f t="shared" si="337"/>
        <v>19908</v>
      </c>
    </row>
    <row r="96" spans="1:146" ht="12.75">
      <c r="A96" s="68" t="s">
        <v>0</v>
      </c>
      <c r="B96" s="68" t="s">
        <v>62</v>
      </c>
      <c r="C96" s="69" t="s">
        <v>698</v>
      </c>
      <c r="D96" s="75" t="s">
        <v>700</v>
      </c>
      <c r="E96" s="114">
        <f>F96+I96</f>
        <v>21789295</v>
      </c>
      <c r="F96" s="114">
        <v>21789295</v>
      </c>
      <c r="G96" s="114"/>
      <c r="H96" s="114"/>
      <c r="I96" s="114"/>
      <c r="J96" s="67">
        <f>K96+N96</f>
        <v>0</v>
      </c>
      <c r="K96" s="114"/>
      <c r="L96" s="114"/>
      <c r="M96" s="114"/>
      <c r="N96" s="114"/>
      <c r="O96" s="114"/>
      <c r="P96" s="67">
        <f t="shared" si="374"/>
        <v>21789295</v>
      </c>
      <c r="Q96" s="169">
        <f t="shared" si="375"/>
        <v>0</v>
      </c>
      <c r="R96" s="170"/>
      <c r="S96" s="170"/>
      <c r="T96" s="170"/>
      <c r="U96" s="170"/>
      <c r="V96" s="169">
        <f t="shared" si="376"/>
        <v>0</v>
      </c>
      <c r="W96" s="170"/>
      <c r="X96" s="170"/>
      <c r="Y96" s="170"/>
      <c r="Z96" s="170"/>
      <c r="AA96" s="170"/>
      <c r="AB96" s="169">
        <f t="shared" si="221"/>
        <v>0</v>
      </c>
      <c r="AC96" s="275">
        <f t="shared" si="377"/>
        <v>21789295</v>
      </c>
      <c r="AD96" s="114">
        <f t="shared" si="378"/>
        <v>21789295</v>
      </c>
      <c r="AE96" s="114">
        <f t="shared" si="378"/>
        <v>0</v>
      </c>
      <c r="AF96" s="114">
        <f t="shared" si="378"/>
        <v>0</v>
      </c>
      <c r="AG96" s="114">
        <f t="shared" si="378"/>
        <v>0</v>
      </c>
      <c r="AH96" s="275">
        <f t="shared" si="379"/>
        <v>0</v>
      </c>
      <c r="AI96" s="114">
        <f t="shared" si="380"/>
        <v>0</v>
      </c>
      <c r="AJ96" s="114">
        <f t="shared" si="380"/>
        <v>0</v>
      </c>
      <c r="AK96" s="114">
        <f t="shared" si="380"/>
        <v>0</v>
      </c>
      <c r="AL96" s="114">
        <f t="shared" si="380"/>
        <v>0</v>
      </c>
      <c r="AM96" s="114">
        <f t="shared" si="380"/>
        <v>0</v>
      </c>
      <c r="AN96" s="114">
        <f t="shared" si="329"/>
        <v>21789295</v>
      </c>
      <c r="AO96" s="169">
        <f t="shared" si="381"/>
        <v>0</v>
      </c>
      <c r="AP96" s="170"/>
      <c r="AQ96" s="170"/>
      <c r="AR96" s="170"/>
      <c r="AS96" s="170"/>
      <c r="AT96" s="169">
        <f t="shared" si="382"/>
        <v>0</v>
      </c>
      <c r="AU96" s="170"/>
      <c r="AV96" s="286"/>
      <c r="AW96" s="170"/>
      <c r="AX96" s="170"/>
      <c r="AY96" s="170"/>
      <c r="AZ96" s="170"/>
      <c r="BA96" s="170"/>
      <c r="BB96" s="169">
        <f t="shared" si="223"/>
        <v>0</v>
      </c>
      <c r="BC96" s="275">
        <f t="shared" si="383"/>
        <v>21789295</v>
      </c>
      <c r="BD96" s="114">
        <f t="shared" si="384"/>
        <v>21789295</v>
      </c>
      <c r="BE96" s="114">
        <f t="shared" si="384"/>
        <v>0</v>
      </c>
      <c r="BF96" s="114">
        <f t="shared" si="384"/>
        <v>0</v>
      </c>
      <c r="BG96" s="114">
        <f t="shared" si="384"/>
        <v>0</v>
      </c>
      <c r="BH96" s="275">
        <f t="shared" si="385"/>
        <v>0</v>
      </c>
      <c r="BI96" s="114">
        <f t="shared" si="386"/>
        <v>0</v>
      </c>
      <c r="BJ96" s="114">
        <f t="shared" si="387"/>
        <v>0</v>
      </c>
      <c r="BK96" s="114">
        <f t="shared" si="387"/>
        <v>0</v>
      </c>
      <c r="BL96" s="114">
        <f t="shared" si="388"/>
        <v>0</v>
      </c>
      <c r="BM96" s="114">
        <f t="shared" si="388"/>
        <v>0</v>
      </c>
      <c r="BN96" s="114">
        <f t="shared" si="331"/>
        <v>21789295</v>
      </c>
      <c r="BO96" s="169">
        <f t="shared" si="389"/>
        <v>-9807.01</v>
      </c>
      <c r="BP96" s="170">
        <v>-9807.01</v>
      </c>
      <c r="BQ96" s="170"/>
      <c r="BR96" s="170"/>
      <c r="BS96" s="170"/>
      <c r="BT96" s="169">
        <f t="shared" si="390"/>
        <v>0</v>
      </c>
      <c r="BU96" s="170"/>
      <c r="BV96" s="286"/>
      <c r="BW96" s="170"/>
      <c r="BX96" s="170"/>
      <c r="BY96" s="170"/>
      <c r="BZ96" s="170"/>
      <c r="CA96" s="170"/>
      <c r="CB96" s="169">
        <f t="shared" si="225"/>
        <v>-9807.01</v>
      </c>
      <c r="CC96" s="275">
        <f t="shared" si="391"/>
        <v>21779487.99</v>
      </c>
      <c r="CD96" s="114">
        <f t="shared" si="392"/>
        <v>21779487.99</v>
      </c>
      <c r="CE96" s="114">
        <f t="shared" si="393"/>
        <v>0</v>
      </c>
      <c r="CF96" s="114">
        <f t="shared" si="394"/>
        <v>0</v>
      </c>
      <c r="CG96" s="114">
        <f t="shared" si="395"/>
        <v>0</v>
      </c>
      <c r="CH96" s="275">
        <f t="shared" si="396"/>
        <v>0</v>
      </c>
      <c r="CI96" s="114">
        <f t="shared" si="397"/>
        <v>0</v>
      </c>
      <c r="CJ96" s="114">
        <f t="shared" si="398"/>
        <v>0</v>
      </c>
      <c r="CK96" s="114">
        <f t="shared" si="399"/>
        <v>0</v>
      </c>
      <c r="CL96" s="114">
        <f t="shared" si="400"/>
        <v>0</v>
      </c>
      <c r="CM96" s="114">
        <f t="shared" si="401"/>
        <v>0</v>
      </c>
      <c r="CN96" s="114">
        <f t="shared" si="333"/>
        <v>21779487.99</v>
      </c>
      <c r="CO96" s="169">
        <f t="shared" si="402"/>
        <v>-195000</v>
      </c>
      <c r="CP96" s="178"/>
      <c r="CQ96" s="170">
        <v>-195000</v>
      </c>
      <c r="CR96" s="170"/>
      <c r="CS96" s="170"/>
      <c r="CT96" s="170"/>
      <c r="CU96" s="169">
        <f t="shared" si="403"/>
        <v>0</v>
      </c>
      <c r="CV96" s="170"/>
      <c r="CW96" s="286"/>
      <c r="CX96" s="170"/>
      <c r="CY96" s="170"/>
      <c r="CZ96" s="170"/>
      <c r="DA96" s="170"/>
      <c r="DB96" s="170"/>
      <c r="DC96" s="169">
        <f t="shared" si="227"/>
        <v>-195000</v>
      </c>
      <c r="DD96" s="275">
        <f t="shared" si="404"/>
        <v>21584487.99</v>
      </c>
      <c r="DE96" s="114">
        <f t="shared" si="405"/>
        <v>21584487.99</v>
      </c>
      <c r="DF96" s="114">
        <f t="shared" si="406"/>
        <v>0</v>
      </c>
      <c r="DG96" s="114">
        <f t="shared" si="407"/>
        <v>0</v>
      </c>
      <c r="DH96" s="114">
        <f t="shared" si="408"/>
        <v>0</v>
      </c>
      <c r="DI96" s="275">
        <f t="shared" si="409"/>
        <v>0</v>
      </c>
      <c r="DJ96" s="114">
        <f t="shared" si="410"/>
        <v>0</v>
      </c>
      <c r="DK96" s="114">
        <f t="shared" si="411"/>
        <v>0</v>
      </c>
      <c r="DL96" s="114">
        <f t="shared" si="412"/>
        <v>0</v>
      </c>
      <c r="DM96" s="114">
        <f t="shared" si="413"/>
        <v>0</v>
      </c>
      <c r="DN96" s="114">
        <f t="shared" si="414"/>
        <v>0</v>
      </c>
      <c r="DO96" s="114">
        <f t="shared" si="335"/>
        <v>21584487.99</v>
      </c>
      <c r="DP96" s="169">
        <f t="shared" si="415"/>
        <v>0</v>
      </c>
      <c r="DQ96" s="178"/>
      <c r="DR96" s="170"/>
      <c r="DS96" s="170"/>
      <c r="DT96" s="170"/>
      <c r="DU96" s="170"/>
      <c r="DV96" s="169">
        <f t="shared" si="416"/>
        <v>0</v>
      </c>
      <c r="DW96" s="170"/>
      <c r="DX96" s="286"/>
      <c r="DY96" s="170"/>
      <c r="DZ96" s="170"/>
      <c r="EA96" s="170"/>
      <c r="EB96" s="170"/>
      <c r="EC96" s="170"/>
      <c r="ED96" s="169">
        <f t="shared" si="229"/>
        <v>0</v>
      </c>
      <c r="EE96" s="275">
        <f t="shared" si="417"/>
        <v>21584487.99</v>
      </c>
      <c r="EF96" s="114">
        <f t="shared" si="418"/>
        <v>21584487.99</v>
      </c>
      <c r="EG96" s="114">
        <f t="shared" si="419"/>
        <v>0</v>
      </c>
      <c r="EH96" s="114">
        <f t="shared" si="420"/>
        <v>0</v>
      </c>
      <c r="EI96" s="114">
        <f t="shared" si="421"/>
        <v>0</v>
      </c>
      <c r="EJ96" s="275">
        <f t="shared" si="422"/>
        <v>0</v>
      </c>
      <c r="EK96" s="114">
        <f t="shared" si="423"/>
        <v>0</v>
      </c>
      <c r="EL96" s="114">
        <f t="shared" si="424"/>
        <v>0</v>
      </c>
      <c r="EM96" s="114">
        <f t="shared" si="425"/>
        <v>0</v>
      </c>
      <c r="EN96" s="114">
        <f t="shared" si="426"/>
        <v>0</v>
      </c>
      <c r="EO96" s="114">
        <f t="shared" si="427"/>
        <v>0</v>
      </c>
      <c r="EP96" s="114">
        <f t="shared" si="337"/>
        <v>21584487.99</v>
      </c>
    </row>
    <row r="97" spans="1:146" ht="25.5">
      <c r="A97" s="68" t="s">
        <v>1</v>
      </c>
      <c r="B97" s="68" t="s">
        <v>63</v>
      </c>
      <c r="C97" s="69" t="s">
        <v>698</v>
      </c>
      <c r="D97" s="75" t="s">
        <v>701</v>
      </c>
      <c r="E97" s="114">
        <f>F97+I97</f>
        <v>3486861</v>
      </c>
      <c r="F97" s="114">
        <v>3486861</v>
      </c>
      <c r="G97" s="114"/>
      <c r="H97" s="114"/>
      <c r="I97" s="114"/>
      <c r="J97" s="67">
        <f>K97+N97</f>
        <v>0</v>
      </c>
      <c r="K97" s="114"/>
      <c r="L97" s="114"/>
      <c r="M97" s="114"/>
      <c r="N97" s="114"/>
      <c r="O97" s="114"/>
      <c r="P97" s="67">
        <f t="shared" si="374"/>
        <v>3486861</v>
      </c>
      <c r="Q97" s="169">
        <f t="shared" si="375"/>
        <v>0</v>
      </c>
      <c r="R97" s="170"/>
      <c r="S97" s="170"/>
      <c r="T97" s="170"/>
      <c r="U97" s="170"/>
      <c r="V97" s="169">
        <f t="shared" si="376"/>
        <v>0</v>
      </c>
      <c r="W97" s="170"/>
      <c r="X97" s="170"/>
      <c r="Y97" s="170"/>
      <c r="Z97" s="170"/>
      <c r="AA97" s="170"/>
      <c r="AB97" s="169">
        <f t="shared" si="221"/>
        <v>0</v>
      </c>
      <c r="AC97" s="275">
        <f t="shared" si="377"/>
        <v>3486861</v>
      </c>
      <c r="AD97" s="114">
        <f t="shared" si="378"/>
        <v>3486861</v>
      </c>
      <c r="AE97" s="114">
        <f t="shared" si="378"/>
        <v>0</v>
      </c>
      <c r="AF97" s="114">
        <f t="shared" si="378"/>
        <v>0</v>
      </c>
      <c r="AG97" s="114">
        <f t="shared" si="378"/>
        <v>0</v>
      </c>
      <c r="AH97" s="275">
        <f t="shared" si="379"/>
        <v>0</v>
      </c>
      <c r="AI97" s="114">
        <f t="shared" si="380"/>
        <v>0</v>
      </c>
      <c r="AJ97" s="114">
        <f t="shared" si="380"/>
        <v>0</v>
      </c>
      <c r="AK97" s="114">
        <f t="shared" si="380"/>
        <v>0</v>
      </c>
      <c r="AL97" s="114">
        <f t="shared" si="380"/>
        <v>0</v>
      </c>
      <c r="AM97" s="114">
        <f t="shared" si="380"/>
        <v>0</v>
      </c>
      <c r="AN97" s="114">
        <f t="shared" si="329"/>
        <v>3486861</v>
      </c>
      <c r="AO97" s="169">
        <f t="shared" si="381"/>
        <v>0</v>
      </c>
      <c r="AP97" s="170"/>
      <c r="AQ97" s="170"/>
      <c r="AR97" s="170"/>
      <c r="AS97" s="170"/>
      <c r="AT97" s="169">
        <f t="shared" si="382"/>
        <v>0</v>
      </c>
      <c r="AU97" s="170"/>
      <c r="AV97" s="286"/>
      <c r="AW97" s="170"/>
      <c r="AX97" s="170"/>
      <c r="AY97" s="170"/>
      <c r="AZ97" s="170"/>
      <c r="BA97" s="170"/>
      <c r="BB97" s="169">
        <f t="shared" si="223"/>
        <v>0</v>
      </c>
      <c r="BC97" s="275">
        <f t="shared" si="383"/>
        <v>3486861</v>
      </c>
      <c r="BD97" s="114">
        <f t="shared" si="384"/>
        <v>3486861</v>
      </c>
      <c r="BE97" s="114">
        <f t="shared" si="384"/>
        <v>0</v>
      </c>
      <c r="BF97" s="114">
        <f t="shared" si="384"/>
        <v>0</v>
      </c>
      <c r="BG97" s="114">
        <f t="shared" si="384"/>
        <v>0</v>
      </c>
      <c r="BH97" s="275">
        <f t="shared" si="385"/>
        <v>0</v>
      </c>
      <c r="BI97" s="114">
        <f t="shared" si="386"/>
        <v>0</v>
      </c>
      <c r="BJ97" s="114">
        <f t="shared" si="387"/>
        <v>0</v>
      </c>
      <c r="BK97" s="114">
        <f t="shared" si="387"/>
        <v>0</v>
      </c>
      <c r="BL97" s="114">
        <f t="shared" si="388"/>
        <v>0</v>
      </c>
      <c r="BM97" s="114">
        <f t="shared" si="388"/>
        <v>0</v>
      </c>
      <c r="BN97" s="114">
        <f t="shared" si="331"/>
        <v>3486861</v>
      </c>
      <c r="BO97" s="169">
        <f t="shared" si="389"/>
        <v>0</v>
      </c>
      <c r="BP97" s="170"/>
      <c r="BQ97" s="170"/>
      <c r="BR97" s="170"/>
      <c r="BS97" s="170"/>
      <c r="BT97" s="169">
        <f t="shared" si="390"/>
        <v>0</v>
      </c>
      <c r="BU97" s="170"/>
      <c r="BV97" s="286"/>
      <c r="BW97" s="170"/>
      <c r="BX97" s="170"/>
      <c r="BY97" s="170"/>
      <c r="BZ97" s="170"/>
      <c r="CA97" s="170"/>
      <c r="CB97" s="169">
        <f t="shared" si="225"/>
        <v>0</v>
      </c>
      <c r="CC97" s="275">
        <f t="shared" si="391"/>
        <v>3486861</v>
      </c>
      <c r="CD97" s="114">
        <f t="shared" si="392"/>
        <v>3486861</v>
      </c>
      <c r="CE97" s="114">
        <f t="shared" si="393"/>
        <v>0</v>
      </c>
      <c r="CF97" s="114">
        <f t="shared" si="394"/>
        <v>0</v>
      </c>
      <c r="CG97" s="114">
        <f t="shared" si="395"/>
        <v>0</v>
      </c>
      <c r="CH97" s="275">
        <f t="shared" si="396"/>
        <v>0</v>
      </c>
      <c r="CI97" s="114">
        <f t="shared" si="397"/>
        <v>0</v>
      </c>
      <c r="CJ97" s="114">
        <f t="shared" si="398"/>
        <v>0</v>
      </c>
      <c r="CK97" s="114">
        <f t="shared" si="399"/>
        <v>0</v>
      </c>
      <c r="CL97" s="114">
        <f t="shared" si="400"/>
        <v>0</v>
      </c>
      <c r="CM97" s="114">
        <f t="shared" si="401"/>
        <v>0</v>
      </c>
      <c r="CN97" s="114">
        <f t="shared" si="333"/>
        <v>3486861</v>
      </c>
      <c r="CO97" s="169">
        <f t="shared" si="402"/>
        <v>0</v>
      </c>
      <c r="CP97" s="178"/>
      <c r="CQ97" s="170"/>
      <c r="CR97" s="170"/>
      <c r="CS97" s="170"/>
      <c r="CT97" s="170"/>
      <c r="CU97" s="169">
        <f t="shared" si="403"/>
        <v>0</v>
      </c>
      <c r="CV97" s="170"/>
      <c r="CW97" s="286"/>
      <c r="CX97" s="170"/>
      <c r="CY97" s="170"/>
      <c r="CZ97" s="170"/>
      <c r="DA97" s="170"/>
      <c r="DB97" s="170"/>
      <c r="DC97" s="169">
        <f t="shared" si="227"/>
        <v>0</v>
      </c>
      <c r="DD97" s="275">
        <f t="shared" si="404"/>
        <v>3486861</v>
      </c>
      <c r="DE97" s="114">
        <f t="shared" si="405"/>
        <v>3486861</v>
      </c>
      <c r="DF97" s="114">
        <f t="shared" si="406"/>
        <v>0</v>
      </c>
      <c r="DG97" s="114">
        <f t="shared" si="407"/>
        <v>0</v>
      </c>
      <c r="DH97" s="114">
        <f t="shared" si="408"/>
        <v>0</v>
      </c>
      <c r="DI97" s="275">
        <f t="shared" si="409"/>
        <v>0</v>
      </c>
      <c r="DJ97" s="114">
        <f t="shared" si="410"/>
        <v>0</v>
      </c>
      <c r="DK97" s="114">
        <f t="shared" si="411"/>
        <v>0</v>
      </c>
      <c r="DL97" s="114">
        <f t="shared" si="412"/>
        <v>0</v>
      </c>
      <c r="DM97" s="114">
        <f t="shared" si="413"/>
        <v>0</v>
      </c>
      <c r="DN97" s="114">
        <f t="shared" si="414"/>
        <v>0</v>
      </c>
      <c r="DO97" s="114">
        <f t="shared" si="335"/>
        <v>3486861</v>
      </c>
      <c r="DP97" s="169">
        <f t="shared" si="415"/>
        <v>0</v>
      </c>
      <c r="DQ97" s="178"/>
      <c r="DR97" s="170"/>
      <c r="DS97" s="170"/>
      <c r="DT97" s="170"/>
      <c r="DU97" s="170"/>
      <c r="DV97" s="169">
        <f t="shared" si="416"/>
        <v>0</v>
      </c>
      <c r="DW97" s="170"/>
      <c r="DX97" s="286"/>
      <c r="DY97" s="170"/>
      <c r="DZ97" s="170"/>
      <c r="EA97" s="170"/>
      <c r="EB97" s="170"/>
      <c r="EC97" s="170"/>
      <c r="ED97" s="169">
        <f t="shared" si="229"/>
        <v>0</v>
      </c>
      <c r="EE97" s="275">
        <f t="shared" si="417"/>
        <v>3486861</v>
      </c>
      <c r="EF97" s="114">
        <f t="shared" si="418"/>
        <v>3486861</v>
      </c>
      <c r="EG97" s="114">
        <f t="shared" si="419"/>
        <v>0</v>
      </c>
      <c r="EH97" s="114">
        <f t="shared" si="420"/>
        <v>0</v>
      </c>
      <c r="EI97" s="114">
        <f t="shared" si="421"/>
        <v>0</v>
      </c>
      <c r="EJ97" s="275">
        <f t="shared" si="422"/>
        <v>0</v>
      </c>
      <c r="EK97" s="114">
        <f t="shared" si="423"/>
        <v>0</v>
      </c>
      <c r="EL97" s="114">
        <f t="shared" si="424"/>
        <v>0</v>
      </c>
      <c r="EM97" s="114">
        <f t="shared" si="425"/>
        <v>0</v>
      </c>
      <c r="EN97" s="114">
        <f t="shared" si="426"/>
        <v>0</v>
      </c>
      <c r="EO97" s="114">
        <f t="shared" si="427"/>
        <v>0</v>
      </c>
      <c r="EP97" s="114">
        <f t="shared" si="337"/>
        <v>3486861</v>
      </c>
    </row>
    <row r="98" spans="1:146" ht="12.75">
      <c r="A98" s="68" t="s">
        <v>2</v>
      </c>
      <c r="B98" s="68" t="s">
        <v>64</v>
      </c>
      <c r="C98" s="69" t="s">
        <v>698</v>
      </c>
      <c r="D98" s="75" t="s">
        <v>702</v>
      </c>
      <c r="E98" s="114">
        <f>F98+I98</f>
        <v>10192199</v>
      </c>
      <c r="F98" s="114">
        <v>10192199</v>
      </c>
      <c r="G98" s="114"/>
      <c r="H98" s="114"/>
      <c r="I98" s="114"/>
      <c r="J98" s="67">
        <f>K98+N98</f>
        <v>0</v>
      </c>
      <c r="K98" s="114"/>
      <c r="L98" s="114"/>
      <c r="M98" s="114"/>
      <c r="N98" s="114"/>
      <c r="O98" s="114"/>
      <c r="P98" s="67">
        <f t="shared" si="374"/>
        <v>10192199</v>
      </c>
      <c r="Q98" s="169">
        <f t="shared" si="375"/>
        <v>0</v>
      </c>
      <c r="R98" s="170"/>
      <c r="S98" s="170"/>
      <c r="T98" s="170"/>
      <c r="U98" s="170"/>
      <c r="V98" s="169">
        <f t="shared" si="376"/>
        <v>0</v>
      </c>
      <c r="W98" s="170"/>
      <c r="X98" s="170"/>
      <c r="Y98" s="170"/>
      <c r="Z98" s="170"/>
      <c r="AA98" s="170"/>
      <c r="AB98" s="169">
        <f t="shared" si="221"/>
        <v>0</v>
      </c>
      <c r="AC98" s="275">
        <f t="shared" si="377"/>
        <v>10192199</v>
      </c>
      <c r="AD98" s="114">
        <f t="shared" si="378"/>
        <v>10192199</v>
      </c>
      <c r="AE98" s="114">
        <f t="shared" si="378"/>
        <v>0</v>
      </c>
      <c r="AF98" s="114">
        <f t="shared" si="378"/>
        <v>0</v>
      </c>
      <c r="AG98" s="114">
        <f t="shared" si="378"/>
        <v>0</v>
      </c>
      <c r="AH98" s="275">
        <f t="shared" si="379"/>
        <v>0</v>
      </c>
      <c r="AI98" s="114">
        <f t="shared" si="380"/>
        <v>0</v>
      </c>
      <c r="AJ98" s="114">
        <f t="shared" si="380"/>
        <v>0</v>
      </c>
      <c r="AK98" s="114">
        <f t="shared" si="380"/>
        <v>0</v>
      </c>
      <c r="AL98" s="114">
        <f t="shared" si="380"/>
        <v>0</v>
      </c>
      <c r="AM98" s="114">
        <f t="shared" si="380"/>
        <v>0</v>
      </c>
      <c r="AN98" s="114">
        <f t="shared" si="329"/>
        <v>10192199</v>
      </c>
      <c r="AO98" s="169">
        <f t="shared" si="381"/>
        <v>0</v>
      </c>
      <c r="AP98" s="170"/>
      <c r="AQ98" s="170"/>
      <c r="AR98" s="170"/>
      <c r="AS98" s="170"/>
      <c r="AT98" s="169">
        <f t="shared" si="382"/>
        <v>0</v>
      </c>
      <c r="AU98" s="170"/>
      <c r="AV98" s="286"/>
      <c r="AW98" s="170"/>
      <c r="AX98" s="170"/>
      <c r="AY98" s="170"/>
      <c r="AZ98" s="170"/>
      <c r="BA98" s="170"/>
      <c r="BB98" s="169">
        <f t="shared" si="223"/>
        <v>0</v>
      </c>
      <c r="BC98" s="275">
        <f t="shared" si="383"/>
        <v>10192199</v>
      </c>
      <c r="BD98" s="114">
        <f t="shared" si="384"/>
        <v>10192199</v>
      </c>
      <c r="BE98" s="114">
        <f t="shared" si="384"/>
        <v>0</v>
      </c>
      <c r="BF98" s="114">
        <f t="shared" si="384"/>
        <v>0</v>
      </c>
      <c r="BG98" s="114">
        <f t="shared" si="384"/>
        <v>0</v>
      </c>
      <c r="BH98" s="275">
        <f t="shared" si="385"/>
        <v>0</v>
      </c>
      <c r="BI98" s="114">
        <f t="shared" si="386"/>
        <v>0</v>
      </c>
      <c r="BJ98" s="114">
        <f t="shared" si="387"/>
        <v>0</v>
      </c>
      <c r="BK98" s="114">
        <f t="shared" si="387"/>
        <v>0</v>
      </c>
      <c r="BL98" s="114">
        <f t="shared" si="388"/>
        <v>0</v>
      </c>
      <c r="BM98" s="114">
        <f t="shared" si="388"/>
        <v>0</v>
      </c>
      <c r="BN98" s="114">
        <f t="shared" si="331"/>
        <v>10192199</v>
      </c>
      <c r="BO98" s="169">
        <f t="shared" si="389"/>
        <v>0</v>
      </c>
      <c r="BP98" s="170"/>
      <c r="BQ98" s="170"/>
      <c r="BR98" s="170"/>
      <c r="BS98" s="170"/>
      <c r="BT98" s="169">
        <f t="shared" si="390"/>
        <v>0</v>
      </c>
      <c r="BU98" s="170"/>
      <c r="BV98" s="286"/>
      <c r="BW98" s="170"/>
      <c r="BX98" s="170"/>
      <c r="BY98" s="170"/>
      <c r="BZ98" s="170"/>
      <c r="CA98" s="170"/>
      <c r="CB98" s="169">
        <f t="shared" si="225"/>
        <v>0</v>
      </c>
      <c r="CC98" s="275">
        <f t="shared" si="391"/>
        <v>10192199</v>
      </c>
      <c r="CD98" s="114">
        <f t="shared" si="392"/>
        <v>10192199</v>
      </c>
      <c r="CE98" s="114">
        <f t="shared" si="393"/>
        <v>0</v>
      </c>
      <c r="CF98" s="114">
        <f t="shared" si="394"/>
        <v>0</v>
      </c>
      <c r="CG98" s="114">
        <f t="shared" si="395"/>
        <v>0</v>
      </c>
      <c r="CH98" s="275">
        <f t="shared" si="396"/>
        <v>0</v>
      </c>
      <c r="CI98" s="114">
        <f t="shared" si="397"/>
        <v>0</v>
      </c>
      <c r="CJ98" s="114">
        <f t="shared" si="398"/>
        <v>0</v>
      </c>
      <c r="CK98" s="114">
        <f t="shared" si="399"/>
        <v>0</v>
      </c>
      <c r="CL98" s="114">
        <f t="shared" si="400"/>
        <v>0</v>
      </c>
      <c r="CM98" s="114">
        <f t="shared" si="401"/>
        <v>0</v>
      </c>
      <c r="CN98" s="114">
        <f t="shared" si="333"/>
        <v>10192199</v>
      </c>
      <c r="CO98" s="169">
        <f t="shared" si="402"/>
        <v>0</v>
      </c>
      <c r="CP98" s="178"/>
      <c r="CQ98" s="170"/>
      <c r="CR98" s="170"/>
      <c r="CS98" s="170"/>
      <c r="CT98" s="170"/>
      <c r="CU98" s="169">
        <f t="shared" si="403"/>
        <v>0</v>
      </c>
      <c r="CV98" s="170"/>
      <c r="CW98" s="286"/>
      <c r="CX98" s="170"/>
      <c r="CY98" s="170"/>
      <c r="CZ98" s="170"/>
      <c r="DA98" s="170"/>
      <c r="DB98" s="170"/>
      <c r="DC98" s="169">
        <f t="shared" si="227"/>
        <v>0</v>
      </c>
      <c r="DD98" s="275">
        <f t="shared" si="404"/>
        <v>10192199</v>
      </c>
      <c r="DE98" s="114">
        <f t="shared" si="405"/>
        <v>10192199</v>
      </c>
      <c r="DF98" s="114">
        <f t="shared" si="406"/>
        <v>0</v>
      </c>
      <c r="DG98" s="114">
        <f t="shared" si="407"/>
        <v>0</v>
      </c>
      <c r="DH98" s="114">
        <f t="shared" si="408"/>
        <v>0</v>
      </c>
      <c r="DI98" s="275">
        <f t="shared" si="409"/>
        <v>0</v>
      </c>
      <c r="DJ98" s="114">
        <f t="shared" si="410"/>
        <v>0</v>
      </c>
      <c r="DK98" s="114">
        <f t="shared" si="411"/>
        <v>0</v>
      </c>
      <c r="DL98" s="114">
        <f t="shared" si="412"/>
        <v>0</v>
      </c>
      <c r="DM98" s="114">
        <f t="shared" si="413"/>
        <v>0</v>
      </c>
      <c r="DN98" s="114">
        <f t="shared" si="414"/>
        <v>0</v>
      </c>
      <c r="DO98" s="114">
        <f t="shared" si="335"/>
        <v>10192199</v>
      </c>
      <c r="DP98" s="169">
        <f t="shared" si="415"/>
        <v>0</v>
      </c>
      <c r="DQ98" s="178"/>
      <c r="DR98" s="170"/>
      <c r="DS98" s="170"/>
      <c r="DT98" s="170"/>
      <c r="DU98" s="170"/>
      <c r="DV98" s="169">
        <f t="shared" si="416"/>
        <v>0</v>
      </c>
      <c r="DW98" s="170"/>
      <c r="DX98" s="286"/>
      <c r="DY98" s="170"/>
      <c r="DZ98" s="170"/>
      <c r="EA98" s="170"/>
      <c r="EB98" s="170"/>
      <c r="EC98" s="170"/>
      <c r="ED98" s="169">
        <f t="shared" si="229"/>
        <v>0</v>
      </c>
      <c r="EE98" s="275">
        <f t="shared" si="417"/>
        <v>10192199</v>
      </c>
      <c r="EF98" s="114">
        <f t="shared" si="418"/>
        <v>10192199</v>
      </c>
      <c r="EG98" s="114">
        <f t="shared" si="419"/>
        <v>0</v>
      </c>
      <c r="EH98" s="114">
        <f t="shared" si="420"/>
        <v>0</v>
      </c>
      <c r="EI98" s="114">
        <f t="shared" si="421"/>
        <v>0</v>
      </c>
      <c r="EJ98" s="275">
        <f t="shared" si="422"/>
        <v>0</v>
      </c>
      <c r="EK98" s="114">
        <f t="shared" si="423"/>
        <v>0</v>
      </c>
      <c r="EL98" s="114">
        <f t="shared" si="424"/>
        <v>0</v>
      </c>
      <c r="EM98" s="114">
        <f t="shared" si="425"/>
        <v>0</v>
      </c>
      <c r="EN98" s="114">
        <f t="shared" si="426"/>
        <v>0</v>
      </c>
      <c r="EO98" s="114">
        <f t="shared" si="427"/>
        <v>0</v>
      </c>
      <c r="EP98" s="114">
        <f t="shared" si="337"/>
        <v>10192199</v>
      </c>
    </row>
    <row r="99" spans="1:146" ht="12.75">
      <c r="A99" s="68" t="s">
        <v>3</v>
      </c>
      <c r="B99" s="68" t="s">
        <v>65</v>
      </c>
      <c r="C99" s="69" t="s">
        <v>698</v>
      </c>
      <c r="D99" s="75" t="s">
        <v>703</v>
      </c>
      <c r="E99" s="114">
        <f>F99+I99</f>
        <v>114481</v>
      </c>
      <c r="F99" s="114">
        <v>114481</v>
      </c>
      <c r="G99" s="114"/>
      <c r="H99" s="114"/>
      <c r="I99" s="114"/>
      <c r="J99" s="67">
        <f>K99+N99</f>
        <v>0</v>
      </c>
      <c r="K99" s="114"/>
      <c r="L99" s="114"/>
      <c r="M99" s="114"/>
      <c r="N99" s="114"/>
      <c r="O99" s="114"/>
      <c r="P99" s="67">
        <f t="shared" si="374"/>
        <v>114481</v>
      </c>
      <c r="Q99" s="169">
        <f t="shared" si="375"/>
        <v>0</v>
      </c>
      <c r="R99" s="170"/>
      <c r="S99" s="170"/>
      <c r="T99" s="170"/>
      <c r="U99" s="170"/>
      <c r="V99" s="169">
        <f t="shared" si="376"/>
        <v>0</v>
      </c>
      <c r="W99" s="170"/>
      <c r="X99" s="170"/>
      <c r="Y99" s="170"/>
      <c r="Z99" s="170"/>
      <c r="AA99" s="170"/>
      <c r="AB99" s="169">
        <f t="shared" si="221"/>
        <v>0</v>
      </c>
      <c r="AC99" s="275">
        <f t="shared" si="377"/>
        <v>114481</v>
      </c>
      <c r="AD99" s="114">
        <f t="shared" si="378"/>
        <v>114481</v>
      </c>
      <c r="AE99" s="114">
        <f t="shared" si="378"/>
        <v>0</v>
      </c>
      <c r="AF99" s="114">
        <f t="shared" si="378"/>
        <v>0</v>
      </c>
      <c r="AG99" s="114">
        <f t="shared" si="378"/>
        <v>0</v>
      </c>
      <c r="AH99" s="275">
        <f t="shared" si="379"/>
        <v>0</v>
      </c>
      <c r="AI99" s="114">
        <f t="shared" si="380"/>
        <v>0</v>
      </c>
      <c r="AJ99" s="114">
        <f t="shared" si="380"/>
        <v>0</v>
      </c>
      <c r="AK99" s="114">
        <f t="shared" si="380"/>
        <v>0</v>
      </c>
      <c r="AL99" s="114">
        <f t="shared" si="380"/>
        <v>0</v>
      </c>
      <c r="AM99" s="114">
        <f t="shared" si="380"/>
        <v>0</v>
      </c>
      <c r="AN99" s="114">
        <f t="shared" si="329"/>
        <v>114481</v>
      </c>
      <c r="AO99" s="169">
        <f t="shared" si="381"/>
        <v>0</v>
      </c>
      <c r="AP99" s="170"/>
      <c r="AQ99" s="170"/>
      <c r="AR99" s="170"/>
      <c r="AS99" s="170"/>
      <c r="AT99" s="169">
        <f t="shared" si="382"/>
        <v>0</v>
      </c>
      <c r="AU99" s="170"/>
      <c r="AV99" s="286"/>
      <c r="AW99" s="170"/>
      <c r="AX99" s="170"/>
      <c r="AY99" s="170"/>
      <c r="AZ99" s="170"/>
      <c r="BA99" s="170"/>
      <c r="BB99" s="169">
        <f t="shared" si="223"/>
        <v>0</v>
      </c>
      <c r="BC99" s="275">
        <f t="shared" si="383"/>
        <v>114481</v>
      </c>
      <c r="BD99" s="114">
        <f t="shared" si="384"/>
        <v>114481</v>
      </c>
      <c r="BE99" s="114">
        <f t="shared" si="384"/>
        <v>0</v>
      </c>
      <c r="BF99" s="114">
        <f t="shared" si="384"/>
        <v>0</v>
      </c>
      <c r="BG99" s="114">
        <f t="shared" si="384"/>
        <v>0</v>
      </c>
      <c r="BH99" s="275">
        <f t="shared" si="385"/>
        <v>0</v>
      </c>
      <c r="BI99" s="114">
        <f t="shared" si="386"/>
        <v>0</v>
      </c>
      <c r="BJ99" s="114">
        <f t="shared" si="387"/>
        <v>0</v>
      </c>
      <c r="BK99" s="114">
        <f t="shared" si="387"/>
        <v>0</v>
      </c>
      <c r="BL99" s="114">
        <f t="shared" si="388"/>
        <v>0</v>
      </c>
      <c r="BM99" s="114">
        <f t="shared" si="388"/>
        <v>0</v>
      </c>
      <c r="BN99" s="114">
        <f t="shared" si="331"/>
        <v>114481</v>
      </c>
      <c r="BO99" s="169">
        <f t="shared" si="389"/>
        <v>0</v>
      </c>
      <c r="BP99" s="170"/>
      <c r="BQ99" s="170"/>
      <c r="BR99" s="170"/>
      <c r="BS99" s="170"/>
      <c r="BT99" s="169">
        <f t="shared" si="390"/>
        <v>0</v>
      </c>
      <c r="BU99" s="170"/>
      <c r="BV99" s="286"/>
      <c r="BW99" s="170"/>
      <c r="BX99" s="170"/>
      <c r="BY99" s="170"/>
      <c r="BZ99" s="170"/>
      <c r="CA99" s="170"/>
      <c r="CB99" s="169">
        <f t="shared" si="225"/>
        <v>0</v>
      </c>
      <c r="CC99" s="275">
        <f t="shared" si="391"/>
        <v>114481</v>
      </c>
      <c r="CD99" s="114">
        <f t="shared" si="392"/>
        <v>114481</v>
      </c>
      <c r="CE99" s="114">
        <f t="shared" si="393"/>
        <v>0</v>
      </c>
      <c r="CF99" s="114">
        <f t="shared" si="394"/>
        <v>0</v>
      </c>
      <c r="CG99" s="114">
        <f t="shared" si="395"/>
        <v>0</v>
      </c>
      <c r="CH99" s="275">
        <f t="shared" si="396"/>
        <v>0</v>
      </c>
      <c r="CI99" s="114">
        <f t="shared" si="397"/>
        <v>0</v>
      </c>
      <c r="CJ99" s="114">
        <f t="shared" si="398"/>
        <v>0</v>
      </c>
      <c r="CK99" s="114">
        <f t="shared" si="399"/>
        <v>0</v>
      </c>
      <c r="CL99" s="114">
        <f t="shared" si="400"/>
        <v>0</v>
      </c>
      <c r="CM99" s="114">
        <f t="shared" si="401"/>
        <v>0</v>
      </c>
      <c r="CN99" s="114">
        <f t="shared" si="333"/>
        <v>114481</v>
      </c>
      <c r="CO99" s="169">
        <f t="shared" si="402"/>
        <v>0</v>
      </c>
      <c r="CP99" s="178"/>
      <c r="CQ99" s="170"/>
      <c r="CR99" s="170"/>
      <c r="CS99" s="170"/>
      <c r="CT99" s="170"/>
      <c r="CU99" s="169">
        <f t="shared" si="403"/>
        <v>0</v>
      </c>
      <c r="CV99" s="170"/>
      <c r="CW99" s="286"/>
      <c r="CX99" s="170"/>
      <c r="CY99" s="170"/>
      <c r="CZ99" s="170"/>
      <c r="DA99" s="170"/>
      <c r="DB99" s="170"/>
      <c r="DC99" s="169">
        <f t="shared" si="227"/>
        <v>0</v>
      </c>
      <c r="DD99" s="275">
        <f t="shared" si="404"/>
        <v>114481</v>
      </c>
      <c r="DE99" s="114">
        <f t="shared" si="405"/>
        <v>114481</v>
      </c>
      <c r="DF99" s="114">
        <f t="shared" si="406"/>
        <v>0</v>
      </c>
      <c r="DG99" s="114">
        <f t="shared" si="407"/>
        <v>0</v>
      </c>
      <c r="DH99" s="114">
        <f t="shared" si="408"/>
        <v>0</v>
      </c>
      <c r="DI99" s="275">
        <f t="shared" si="409"/>
        <v>0</v>
      </c>
      <c r="DJ99" s="114">
        <f t="shared" si="410"/>
        <v>0</v>
      </c>
      <c r="DK99" s="114">
        <f t="shared" si="411"/>
        <v>0</v>
      </c>
      <c r="DL99" s="114">
        <f t="shared" si="412"/>
        <v>0</v>
      </c>
      <c r="DM99" s="114">
        <f t="shared" si="413"/>
        <v>0</v>
      </c>
      <c r="DN99" s="114">
        <f t="shared" si="414"/>
        <v>0</v>
      </c>
      <c r="DO99" s="114">
        <f t="shared" si="335"/>
        <v>114481</v>
      </c>
      <c r="DP99" s="169">
        <f t="shared" si="415"/>
        <v>0</v>
      </c>
      <c r="DQ99" s="178"/>
      <c r="DR99" s="170"/>
      <c r="DS99" s="170"/>
      <c r="DT99" s="170"/>
      <c r="DU99" s="170"/>
      <c r="DV99" s="169">
        <f t="shared" si="416"/>
        <v>0</v>
      </c>
      <c r="DW99" s="170"/>
      <c r="DX99" s="286"/>
      <c r="DY99" s="170"/>
      <c r="DZ99" s="170"/>
      <c r="EA99" s="170"/>
      <c r="EB99" s="170"/>
      <c r="EC99" s="170"/>
      <c r="ED99" s="169">
        <f t="shared" si="229"/>
        <v>0</v>
      </c>
      <c r="EE99" s="275">
        <f t="shared" si="417"/>
        <v>114481</v>
      </c>
      <c r="EF99" s="114">
        <f t="shared" si="418"/>
        <v>114481</v>
      </c>
      <c r="EG99" s="114">
        <f t="shared" si="419"/>
        <v>0</v>
      </c>
      <c r="EH99" s="114">
        <f t="shared" si="420"/>
        <v>0</v>
      </c>
      <c r="EI99" s="114">
        <f t="shared" si="421"/>
        <v>0</v>
      </c>
      <c r="EJ99" s="275">
        <f t="shared" si="422"/>
        <v>0</v>
      </c>
      <c r="EK99" s="114">
        <f t="shared" si="423"/>
        <v>0</v>
      </c>
      <c r="EL99" s="114">
        <f t="shared" si="424"/>
        <v>0</v>
      </c>
      <c r="EM99" s="114">
        <f t="shared" si="425"/>
        <v>0</v>
      </c>
      <c r="EN99" s="114">
        <f t="shared" si="426"/>
        <v>0</v>
      </c>
      <c r="EO99" s="114">
        <f t="shared" si="427"/>
        <v>0</v>
      </c>
      <c r="EP99" s="114">
        <f t="shared" si="337"/>
        <v>114481</v>
      </c>
    </row>
    <row r="100" spans="1:146" ht="25.5">
      <c r="A100" s="68" t="s">
        <v>4</v>
      </c>
      <c r="B100" s="68" t="s">
        <v>66</v>
      </c>
      <c r="C100" s="69" t="s">
        <v>698</v>
      </c>
      <c r="D100" s="75" t="s">
        <v>705</v>
      </c>
      <c r="E100" s="114">
        <f>F100+I100</f>
        <v>12475290</v>
      </c>
      <c r="F100" s="114">
        <v>12475290</v>
      </c>
      <c r="G100" s="114"/>
      <c r="H100" s="114"/>
      <c r="I100" s="114"/>
      <c r="J100" s="67">
        <f>K100+N100</f>
        <v>0</v>
      </c>
      <c r="K100" s="114"/>
      <c r="L100" s="114"/>
      <c r="M100" s="114"/>
      <c r="N100" s="114"/>
      <c r="O100" s="114"/>
      <c r="P100" s="67">
        <f t="shared" si="374"/>
        <v>12475290</v>
      </c>
      <c r="Q100" s="169">
        <f t="shared" si="375"/>
        <v>0</v>
      </c>
      <c r="R100" s="170"/>
      <c r="S100" s="170"/>
      <c r="T100" s="170"/>
      <c r="U100" s="170"/>
      <c r="V100" s="169">
        <f t="shared" si="376"/>
        <v>0</v>
      </c>
      <c r="W100" s="170"/>
      <c r="X100" s="170"/>
      <c r="Y100" s="170"/>
      <c r="Z100" s="170"/>
      <c r="AA100" s="170"/>
      <c r="AB100" s="169">
        <f t="shared" si="221"/>
        <v>0</v>
      </c>
      <c r="AC100" s="275">
        <f t="shared" si="377"/>
        <v>12475290</v>
      </c>
      <c r="AD100" s="114">
        <f t="shared" si="378"/>
        <v>12475290</v>
      </c>
      <c r="AE100" s="114">
        <f t="shared" si="378"/>
        <v>0</v>
      </c>
      <c r="AF100" s="114">
        <f t="shared" si="378"/>
        <v>0</v>
      </c>
      <c r="AG100" s="114">
        <f t="shared" si="378"/>
        <v>0</v>
      </c>
      <c r="AH100" s="275">
        <f t="shared" si="379"/>
        <v>0</v>
      </c>
      <c r="AI100" s="114">
        <f t="shared" si="380"/>
        <v>0</v>
      </c>
      <c r="AJ100" s="114">
        <f t="shared" si="380"/>
        <v>0</v>
      </c>
      <c r="AK100" s="114">
        <f t="shared" si="380"/>
        <v>0</v>
      </c>
      <c r="AL100" s="114">
        <f t="shared" si="380"/>
        <v>0</v>
      </c>
      <c r="AM100" s="114">
        <f t="shared" si="380"/>
        <v>0</v>
      </c>
      <c r="AN100" s="114">
        <f t="shared" si="329"/>
        <v>12475290</v>
      </c>
      <c r="AO100" s="169">
        <f t="shared" si="381"/>
        <v>0</v>
      </c>
      <c r="AP100" s="170"/>
      <c r="AQ100" s="170"/>
      <c r="AR100" s="170"/>
      <c r="AS100" s="170"/>
      <c r="AT100" s="169">
        <f t="shared" si="382"/>
        <v>0</v>
      </c>
      <c r="AU100" s="170"/>
      <c r="AV100" s="286"/>
      <c r="AW100" s="170"/>
      <c r="AX100" s="170"/>
      <c r="AY100" s="170"/>
      <c r="AZ100" s="170"/>
      <c r="BA100" s="170"/>
      <c r="BB100" s="169">
        <f t="shared" si="223"/>
        <v>0</v>
      </c>
      <c r="BC100" s="275">
        <f t="shared" si="383"/>
        <v>12475290</v>
      </c>
      <c r="BD100" s="114">
        <f t="shared" si="384"/>
        <v>12475290</v>
      </c>
      <c r="BE100" s="114">
        <f t="shared" si="384"/>
        <v>0</v>
      </c>
      <c r="BF100" s="114">
        <f t="shared" si="384"/>
        <v>0</v>
      </c>
      <c r="BG100" s="114">
        <f t="shared" si="384"/>
        <v>0</v>
      </c>
      <c r="BH100" s="275">
        <f t="shared" si="385"/>
        <v>0</v>
      </c>
      <c r="BI100" s="114">
        <f t="shared" si="386"/>
        <v>0</v>
      </c>
      <c r="BJ100" s="114">
        <f t="shared" si="387"/>
        <v>0</v>
      </c>
      <c r="BK100" s="114">
        <f t="shared" si="387"/>
        <v>0</v>
      </c>
      <c r="BL100" s="114">
        <f t="shared" si="388"/>
        <v>0</v>
      </c>
      <c r="BM100" s="114">
        <f t="shared" si="388"/>
        <v>0</v>
      </c>
      <c r="BN100" s="114">
        <f t="shared" si="331"/>
        <v>12475290</v>
      </c>
      <c r="BO100" s="169">
        <f t="shared" si="389"/>
        <v>0</v>
      </c>
      <c r="BP100" s="170"/>
      <c r="BQ100" s="170"/>
      <c r="BR100" s="170"/>
      <c r="BS100" s="170"/>
      <c r="BT100" s="169">
        <f t="shared" si="390"/>
        <v>0</v>
      </c>
      <c r="BU100" s="170"/>
      <c r="BV100" s="286"/>
      <c r="BW100" s="170"/>
      <c r="BX100" s="170"/>
      <c r="BY100" s="170"/>
      <c r="BZ100" s="170"/>
      <c r="CA100" s="170"/>
      <c r="CB100" s="169">
        <f t="shared" si="225"/>
        <v>0</v>
      </c>
      <c r="CC100" s="275">
        <f t="shared" si="391"/>
        <v>12475290</v>
      </c>
      <c r="CD100" s="114">
        <f t="shared" si="392"/>
        <v>12475290</v>
      </c>
      <c r="CE100" s="114">
        <f t="shared" si="393"/>
        <v>0</v>
      </c>
      <c r="CF100" s="114">
        <f t="shared" si="394"/>
        <v>0</v>
      </c>
      <c r="CG100" s="114">
        <f t="shared" si="395"/>
        <v>0</v>
      </c>
      <c r="CH100" s="275">
        <f t="shared" si="396"/>
        <v>0</v>
      </c>
      <c r="CI100" s="114">
        <f t="shared" si="397"/>
        <v>0</v>
      </c>
      <c r="CJ100" s="114">
        <f t="shared" si="398"/>
        <v>0</v>
      </c>
      <c r="CK100" s="114">
        <f t="shared" si="399"/>
        <v>0</v>
      </c>
      <c r="CL100" s="114">
        <f t="shared" si="400"/>
        <v>0</v>
      </c>
      <c r="CM100" s="114">
        <f t="shared" si="401"/>
        <v>0</v>
      </c>
      <c r="CN100" s="114">
        <f t="shared" si="333"/>
        <v>12475290</v>
      </c>
      <c r="CO100" s="169">
        <f t="shared" si="402"/>
        <v>0</v>
      </c>
      <c r="CP100" s="178"/>
      <c r="CQ100" s="170"/>
      <c r="CR100" s="170"/>
      <c r="CS100" s="170"/>
      <c r="CT100" s="170"/>
      <c r="CU100" s="169">
        <f t="shared" si="403"/>
        <v>0</v>
      </c>
      <c r="CV100" s="170"/>
      <c r="CW100" s="286"/>
      <c r="CX100" s="170"/>
      <c r="CY100" s="170"/>
      <c r="CZ100" s="170"/>
      <c r="DA100" s="170"/>
      <c r="DB100" s="170"/>
      <c r="DC100" s="169">
        <f t="shared" si="227"/>
        <v>0</v>
      </c>
      <c r="DD100" s="275">
        <f t="shared" si="404"/>
        <v>12475290</v>
      </c>
      <c r="DE100" s="114">
        <f t="shared" si="405"/>
        <v>12475290</v>
      </c>
      <c r="DF100" s="114">
        <f t="shared" si="406"/>
        <v>0</v>
      </c>
      <c r="DG100" s="114">
        <f t="shared" si="407"/>
        <v>0</v>
      </c>
      <c r="DH100" s="114">
        <f t="shared" si="408"/>
        <v>0</v>
      </c>
      <c r="DI100" s="275">
        <f t="shared" si="409"/>
        <v>0</v>
      </c>
      <c r="DJ100" s="114">
        <f t="shared" si="410"/>
        <v>0</v>
      </c>
      <c r="DK100" s="114">
        <f t="shared" si="411"/>
        <v>0</v>
      </c>
      <c r="DL100" s="114">
        <f t="shared" si="412"/>
        <v>0</v>
      </c>
      <c r="DM100" s="114">
        <f t="shared" si="413"/>
        <v>0</v>
      </c>
      <c r="DN100" s="114">
        <f t="shared" si="414"/>
        <v>0</v>
      </c>
      <c r="DO100" s="114">
        <f t="shared" si="335"/>
        <v>12475290</v>
      </c>
      <c r="DP100" s="169">
        <f t="shared" si="415"/>
        <v>0</v>
      </c>
      <c r="DQ100" s="178"/>
      <c r="DR100" s="170"/>
      <c r="DS100" s="170"/>
      <c r="DT100" s="170"/>
      <c r="DU100" s="170"/>
      <c r="DV100" s="169">
        <f t="shared" si="416"/>
        <v>0</v>
      </c>
      <c r="DW100" s="170"/>
      <c r="DX100" s="286"/>
      <c r="DY100" s="170"/>
      <c r="DZ100" s="170"/>
      <c r="EA100" s="170"/>
      <c r="EB100" s="170"/>
      <c r="EC100" s="170"/>
      <c r="ED100" s="169">
        <f t="shared" si="229"/>
        <v>0</v>
      </c>
      <c r="EE100" s="275">
        <f t="shared" si="417"/>
        <v>12475290</v>
      </c>
      <c r="EF100" s="114">
        <f t="shared" si="418"/>
        <v>12475290</v>
      </c>
      <c r="EG100" s="114">
        <f t="shared" si="419"/>
        <v>0</v>
      </c>
      <c r="EH100" s="114">
        <f t="shared" si="420"/>
        <v>0</v>
      </c>
      <c r="EI100" s="114">
        <f t="shared" si="421"/>
        <v>0</v>
      </c>
      <c r="EJ100" s="275">
        <f t="shared" si="422"/>
        <v>0</v>
      </c>
      <c r="EK100" s="114">
        <f t="shared" si="423"/>
        <v>0</v>
      </c>
      <c r="EL100" s="114">
        <f t="shared" si="424"/>
        <v>0</v>
      </c>
      <c r="EM100" s="114">
        <f t="shared" si="425"/>
        <v>0</v>
      </c>
      <c r="EN100" s="114">
        <f t="shared" si="426"/>
        <v>0</v>
      </c>
      <c r="EO100" s="114">
        <f t="shared" si="427"/>
        <v>0</v>
      </c>
      <c r="EP100" s="114">
        <f t="shared" si="337"/>
        <v>12475290</v>
      </c>
    </row>
    <row r="101" spans="1:146" s="165" customFormat="1" ht="150" customHeight="1">
      <c r="A101" s="64" t="s">
        <v>168</v>
      </c>
      <c r="B101" s="64">
        <v>3080</v>
      </c>
      <c r="C101" s="119"/>
      <c r="D101" s="74" t="s">
        <v>187</v>
      </c>
      <c r="E101" s="67">
        <f aca="true" t="shared" si="428" ref="E101:O101">SUM(E102:E104)</f>
        <v>15831125</v>
      </c>
      <c r="F101" s="67">
        <f t="shared" si="428"/>
        <v>15831125</v>
      </c>
      <c r="G101" s="67">
        <f t="shared" si="428"/>
        <v>0</v>
      </c>
      <c r="H101" s="67">
        <f t="shared" si="428"/>
        <v>0</v>
      </c>
      <c r="I101" s="67">
        <f t="shared" si="428"/>
        <v>0</v>
      </c>
      <c r="J101" s="67">
        <f t="shared" si="428"/>
        <v>0</v>
      </c>
      <c r="K101" s="67">
        <f t="shared" si="428"/>
        <v>0</v>
      </c>
      <c r="L101" s="67">
        <f t="shared" si="428"/>
        <v>0</v>
      </c>
      <c r="M101" s="67">
        <f t="shared" si="428"/>
        <v>0</v>
      </c>
      <c r="N101" s="67">
        <f t="shared" si="428"/>
        <v>0</v>
      </c>
      <c r="O101" s="67">
        <f t="shared" si="428"/>
        <v>0</v>
      </c>
      <c r="P101" s="67">
        <f t="shared" si="374"/>
        <v>15831125</v>
      </c>
      <c r="Q101" s="169">
        <f aca="true" t="shared" si="429" ref="Q101:AA101">SUM(Q102:Q104)</f>
        <v>0</v>
      </c>
      <c r="R101" s="169">
        <f t="shared" si="429"/>
        <v>0</v>
      </c>
      <c r="S101" s="169">
        <f t="shared" si="429"/>
        <v>0</v>
      </c>
      <c r="T101" s="169">
        <f t="shared" si="429"/>
        <v>0</v>
      </c>
      <c r="U101" s="169">
        <f t="shared" si="429"/>
        <v>0</v>
      </c>
      <c r="V101" s="169">
        <f t="shared" si="429"/>
        <v>0</v>
      </c>
      <c r="W101" s="169">
        <f t="shared" si="429"/>
        <v>0</v>
      </c>
      <c r="X101" s="169">
        <f t="shared" si="429"/>
        <v>0</v>
      </c>
      <c r="Y101" s="169">
        <f t="shared" si="429"/>
        <v>0</v>
      </c>
      <c r="Z101" s="169">
        <f t="shared" si="429"/>
        <v>0</v>
      </c>
      <c r="AA101" s="169">
        <f t="shared" si="429"/>
        <v>0</v>
      </c>
      <c r="AB101" s="169">
        <f t="shared" si="221"/>
        <v>0</v>
      </c>
      <c r="AC101" s="275">
        <f aca="true" t="shared" si="430" ref="AC101:AM101">SUM(AC102:AC104)</f>
        <v>15831125</v>
      </c>
      <c r="AD101" s="67">
        <f t="shared" si="430"/>
        <v>15831125</v>
      </c>
      <c r="AE101" s="67">
        <f t="shared" si="430"/>
        <v>0</v>
      </c>
      <c r="AF101" s="67">
        <f t="shared" si="430"/>
        <v>0</v>
      </c>
      <c r="AG101" s="67">
        <f t="shared" si="430"/>
        <v>0</v>
      </c>
      <c r="AH101" s="275">
        <f t="shared" si="430"/>
        <v>0</v>
      </c>
      <c r="AI101" s="67">
        <f t="shared" si="430"/>
        <v>0</v>
      </c>
      <c r="AJ101" s="67">
        <f t="shared" si="430"/>
        <v>0</v>
      </c>
      <c r="AK101" s="67">
        <f t="shared" si="430"/>
        <v>0</v>
      </c>
      <c r="AL101" s="67">
        <f t="shared" si="430"/>
        <v>0</v>
      </c>
      <c r="AM101" s="67">
        <f t="shared" si="430"/>
        <v>0</v>
      </c>
      <c r="AN101" s="67">
        <f t="shared" si="329"/>
        <v>15831125</v>
      </c>
      <c r="AO101" s="169">
        <f>AP101+AS101</f>
        <v>0</v>
      </c>
      <c r="AP101" s="169">
        <f>SUM(AP102:AP105)</f>
        <v>0</v>
      </c>
      <c r="AQ101" s="169">
        <f>SUM(AQ102:AQ105)</f>
        <v>0</v>
      </c>
      <c r="AR101" s="169">
        <f>SUM(AR102:AR105)</f>
        <v>0</v>
      </c>
      <c r="AS101" s="169">
        <f>SUM(AS102:AS105)</f>
        <v>0</v>
      </c>
      <c r="AT101" s="169">
        <f aca="true" t="shared" si="431" ref="AT101:BA101">SUM(AT102:AT104)</f>
        <v>0</v>
      </c>
      <c r="AU101" s="169">
        <f t="shared" si="431"/>
        <v>0</v>
      </c>
      <c r="AV101" s="178"/>
      <c r="AW101" s="169">
        <f t="shared" si="431"/>
        <v>0</v>
      </c>
      <c r="AX101" s="169">
        <f t="shared" si="431"/>
        <v>0</v>
      </c>
      <c r="AY101" s="169"/>
      <c r="AZ101" s="169">
        <f t="shared" si="431"/>
        <v>0</v>
      </c>
      <c r="BA101" s="169">
        <f t="shared" si="431"/>
        <v>0</v>
      </c>
      <c r="BB101" s="169">
        <f t="shared" si="223"/>
        <v>0</v>
      </c>
      <c r="BC101" s="275">
        <f aca="true" t="shared" si="432" ref="BC101:BM101">SUM(BC102:BC104)</f>
        <v>15768905</v>
      </c>
      <c r="BD101" s="67">
        <f>SUM(BD102:BD105)</f>
        <v>15831125</v>
      </c>
      <c r="BE101" s="67">
        <f>SUM(BE102:BE105)</f>
        <v>0</v>
      </c>
      <c r="BF101" s="67">
        <f>SUM(BF102:BF105)</f>
        <v>0</v>
      </c>
      <c r="BG101" s="67">
        <f>SUM(BG102:BG105)</f>
        <v>0</v>
      </c>
      <c r="BH101" s="275">
        <f t="shared" si="432"/>
        <v>0</v>
      </c>
      <c r="BI101" s="67">
        <f t="shared" si="432"/>
        <v>0</v>
      </c>
      <c r="BJ101" s="67">
        <f t="shared" si="432"/>
        <v>0</v>
      </c>
      <c r="BK101" s="67">
        <f t="shared" si="432"/>
        <v>0</v>
      </c>
      <c r="BL101" s="67">
        <f t="shared" si="432"/>
        <v>0</v>
      </c>
      <c r="BM101" s="67">
        <f t="shared" si="432"/>
        <v>0</v>
      </c>
      <c r="BN101" s="67">
        <f>BC101+BH101</f>
        <v>15768905</v>
      </c>
      <c r="BO101" s="169">
        <f>BP101+BS101</f>
        <v>9807.01</v>
      </c>
      <c r="BP101" s="169">
        <f>SUM(BP102:BP105)</f>
        <v>9807.01</v>
      </c>
      <c r="BQ101" s="169">
        <f>SUM(BQ102:BQ105)</f>
        <v>0</v>
      </c>
      <c r="BR101" s="169">
        <f>SUM(BR102:BR105)</f>
        <v>0</v>
      </c>
      <c r="BS101" s="169">
        <f>SUM(BS102:BS105)</f>
        <v>0</v>
      </c>
      <c r="BT101" s="169">
        <f>SUM(BT102:BT104)</f>
        <v>0</v>
      </c>
      <c r="BU101" s="169">
        <f>SUM(BU102:BU104)</f>
        <v>0</v>
      </c>
      <c r="BV101" s="178"/>
      <c r="BW101" s="169">
        <f>SUM(BW102:BW104)</f>
        <v>0</v>
      </c>
      <c r="BX101" s="169">
        <f>SUM(BX102:BX104)</f>
        <v>0</v>
      </c>
      <c r="BY101" s="169"/>
      <c r="BZ101" s="169">
        <f>SUM(BZ102:BZ104)</f>
        <v>0</v>
      </c>
      <c r="CA101" s="169">
        <f>SUM(CA102:CA104)</f>
        <v>0</v>
      </c>
      <c r="CB101" s="169">
        <f t="shared" si="225"/>
        <v>9807.01</v>
      </c>
      <c r="CC101" s="275">
        <f>SUM(CC102:CC105)</f>
        <v>15840932.01</v>
      </c>
      <c r="CD101" s="67">
        <f>SUM(CD102:CD105)</f>
        <v>15840932.01</v>
      </c>
      <c r="CE101" s="67">
        <f>SUM(CE102:CE105)</f>
        <v>0</v>
      </c>
      <c r="CF101" s="67">
        <f>SUM(CF102:CF105)</f>
        <v>0</v>
      </c>
      <c r="CG101" s="67">
        <f>SUM(CG102:CG105)</f>
        <v>0</v>
      </c>
      <c r="CH101" s="275">
        <f aca="true" t="shared" si="433" ref="CH101:CM101">SUM(CH102:CH104)</f>
        <v>0</v>
      </c>
      <c r="CI101" s="67">
        <f t="shared" si="433"/>
        <v>0</v>
      </c>
      <c r="CJ101" s="67">
        <f t="shared" si="433"/>
        <v>0</v>
      </c>
      <c r="CK101" s="67">
        <f t="shared" si="433"/>
        <v>0</v>
      </c>
      <c r="CL101" s="67">
        <f t="shared" si="433"/>
        <v>0</v>
      </c>
      <c r="CM101" s="67">
        <f t="shared" si="433"/>
        <v>0</v>
      </c>
      <c r="CN101" s="67">
        <f>CC101+CH101</f>
        <v>15840932.01</v>
      </c>
      <c r="CO101" s="169">
        <f>CQ101+CT101</f>
        <v>-80000</v>
      </c>
      <c r="CP101" s="178"/>
      <c r="CQ101" s="169">
        <f>SUM(CQ102:CQ105)</f>
        <v>-80000</v>
      </c>
      <c r="CR101" s="169">
        <f>SUM(CR102:CR105)</f>
        <v>0</v>
      </c>
      <c r="CS101" s="169">
        <f>SUM(CS102:CS105)</f>
        <v>0</v>
      </c>
      <c r="CT101" s="169">
        <f>SUM(CT102:CT105)</f>
        <v>0</v>
      </c>
      <c r="CU101" s="169">
        <f>SUM(CU102:CU104)</f>
        <v>0</v>
      </c>
      <c r="CV101" s="169">
        <f>SUM(CV102:CV104)</f>
        <v>0</v>
      </c>
      <c r="CW101" s="178"/>
      <c r="CX101" s="169">
        <f>SUM(CX102:CX104)</f>
        <v>0</v>
      </c>
      <c r="CY101" s="169">
        <f>SUM(CY102:CY104)</f>
        <v>0</v>
      </c>
      <c r="CZ101" s="169"/>
      <c r="DA101" s="169">
        <f>SUM(DA102:DA104)</f>
        <v>0</v>
      </c>
      <c r="DB101" s="169">
        <f>SUM(DB102:DB104)</f>
        <v>0</v>
      </c>
      <c r="DC101" s="169">
        <f t="shared" si="227"/>
        <v>-80000</v>
      </c>
      <c r="DD101" s="275">
        <f>SUM(DD102:DD105)</f>
        <v>15760932.01</v>
      </c>
      <c r="DE101" s="67">
        <f>SUM(DE102:DE105)</f>
        <v>15760932.01</v>
      </c>
      <c r="DF101" s="67">
        <f>SUM(DF102:DF105)</f>
        <v>0</v>
      </c>
      <c r="DG101" s="67">
        <f>SUM(DG102:DG105)</f>
        <v>0</v>
      </c>
      <c r="DH101" s="67">
        <f>SUM(DH102:DH105)</f>
        <v>0</v>
      </c>
      <c r="DI101" s="275">
        <f aca="true" t="shared" si="434" ref="DI101:DN101">SUM(DI102:DI104)</f>
        <v>0</v>
      </c>
      <c r="DJ101" s="67">
        <f t="shared" si="434"/>
        <v>0</v>
      </c>
      <c r="DK101" s="67">
        <f t="shared" si="434"/>
        <v>0</v>
      </c>
      <c r="DL101" s="67">
        <f t="shared" si="434"/>
        <v>0</v>
      </c>
      <c r="DM101" s="67">
        <f t="shared" si="434"/>
        <v>0</v>
      </c>
      <c r="DN101" s="67">
        <f t="shared" si="434"/>
        <v>0</v>
      </c>
      <c r="DO101" s="67">
        <f>DD101+DI101</f>
        <v>15760932.01</v>
      </c>
      <c r="DP101" s="169">
        <f>DR101+DU101</f>
        <v>0</v>
      </c>
      <c r="DQ101" s="178"/>
      <c r="DR101" s="169">
        <f>SUM(DR102:DR105)</f>
        <v>0</v>
      </c>
      <c r="DS101" s="169">
        <f>SUM(DS102:DS105)</f>
        <v>0</v>
      </c>
      <c r="DT101" s="169">
        <f>SUM(DT102:DT105)</f>
        <v>0</v>
      </c>
      <c r="DU101" s="169">
        <f>SUM(DU102:DU105)</f>
        <v>0</v>
      </c>
      <c r="DV101" s="169">
        <f>SUM(DV102:DV104)</f>
        <v>0</v>
      </c>
      <c r="DW101" s="169">
        <f>SUM(DW102:DW104)</f>
        <v>0</v>
      </c>
      <c r="DX101" s="178"/>
      <c r="DY101" s="169">
        <f>SUM(DY102:DY104)</f>
        <v>0</v>
      </c>
      <c r="DZ101" s="169">
        <f>SUM(DZ102:DZ104)</f>
        <v>0</v>
      </c>
      <c r="EA101" s="169"/>
      <c r="EB101" s="169">
        <f>SUM(EB102:EB104)</f>
        <v>0</v>
      </c>
      <c r="EC101" s="169">
        <f>SUM(EC102:EC104)</f>
        <v>0</v>
      </c>
      <c r="ED101" s="169">
        <f t="shared" si="229"/>
        <v>0</v>
      </c>
      <c r="EE101" s="275">
        <f>SUM(EE102:EE105)</f>
        <v>15760932.01</v>
      </c>
      <c r="EF101" s="67">
        <f>SUM(EF102:EF105)</f>
        <v>15760932.01</v>
      </c>
      <c r="EG101" s="67">
        <f>SUM(EG102:EG105)</f>
        <v>0</v>
      </c>
      <c r="EH101" s="67">
        <f>SUM(EH102:EH105)</f>
        <v>0</v>
      </c>
      <c r="EI101" s="67">
        <f>SUM(EI102:EI105)</f>
        <v>0</v>
      </c>
      <c r="EJ101" s="275">
        <f aca="true" t="shared" si="435" ref="EJ101:EO101">SUM(EJ102:EJ104)</f>
        <v>0</v>
      </c>
      <c r="EK101" s="67">
        <f t="shared" si="435"/>
        <v>0</v>
      </c>
      <c r="EL101" s="67">
        <f t="shared" si="435"/>
        <v>0</v>
      </c>
      <c r="EM101" s="67">
        <f t="shared" si="435"/>
        <v>0</v>
      </c>
      <c r="EN101" s="67">
        <f t="shared" si="435"/>
        <v>0</v>
      </c>
      <c r="EO101" s="67">
        <f t="shared" si="435"/>
        <v>0</v>
      </c>
      <c r="EP101" s="67">
        <f aca="true" t="shared" si="436" ref="EP101:EP109">EE101+EJ101</f>
        <v>15760932.01</v>
      </c>
    </row>
    <row r="102" spans="1:146" ht="34.5" customHeight="1">
      <c r="A102" s="68" t="s">
        <v>112</v>
      </c>
      <c r="B102" s="68">
        <v>3081</v>
      </c>
      <c r="C102" s="69" t="s">
        <v>680</v>
      </c>
      <c r="D102" s="76" t="s">
        <v>731</v>
      </c>
      <c r="E102" s="114">
        <f>F102+I102</f>
        <v>12328981</v>
      </c>
      <c r="F102" s="114">
        <v>12328981</v>
      </c>
      <c r="G102" s="114"/>
      <c r="H102" s="114"/>
      <c r="I102" s="114"/>
      <c r="J102" s="67">
        <f>K102+N102</f>
        <v>0</v>
      </c>
      <c r="K102" s="114"/>
      <c r="L102" s="114"/>
      <c r="M102" s="114"/>
      <c r="N102" s="114"/>
      <c r="O102" s="114"/>
      <c r="P102" s="67">
        <f t="shared" si="374"/>
        <v>12328981</v>
      </c>
      <c r="Q102" s="169">
        <f>R102+U102</f>
        <v>0</v>
      </c>
      <c r="R102" s="170"/>
      <c r="S102" s="170"/>
      <c r="T102" s="170"/>
      <c r="U102" s="170"/>
      <c r="V102" s="169">
        <f>W102+Z102</f>
        <v>0</v>
      </c>
      <c r="W102" s="170"/>
      <c r="X102" s="170"/>
      <c r="Y102" s="170"/>
      <c r="Z102" s="170"/>
      <c r="AA102" s="170"/>
      <c r="AB102" s="169">
        <f t="shared" si="221"/>
        <v>0</v>
      </c>
      <c r="AC102" s="275">
        <f>AD102+AG102</f>
        <v>12328981</v>
      </c>
      <c r="AD102" s="114">
        <f aca="true" t="shared" si="437" ref="AD102:AG104">R102+F102</f>
        <v>12328981</v>
      </c>
      <c r="AE102" s="114">
        <f t="shared" si="437"/>
        <v>0</v>
      </c>
      <c r="AF102" s="114">
        <f t="shared" si="437"/>
        <v>0</v>
      </c>
      <c r="AG102" s="114">
        <f t="shared" si="437"/>
        <v>0</v>
      </c>
      <c r="AH102" s="275">
        <f>AI102+AL102</f>
        <v>0</v>
      </c>
      <c r="AI102" s="114">
        <f aca="true" t="shared" si="438" ref="AI102:AM104">W102+K102</f>
        <v>0</v>
      </c>
      <c r="AJ102" s="114">
        <f t="shared" si="438"/>
        <v>0</v>
      </c>
      <c r="AK102" s="114">
        <f t="shared" si="438"/>
        <v>0</v>
      </c>
      <c r="AL102" s="114">
        <f t="shared" si="438"/>
        <v>0</v>
      </c>
      <c r="AM102" s="114">
        <f t="shared" si="438"/>
        <v>0</v>
      </c>
      <c r="AN102" s="67">
        <f t="shared" si="329"/>
        <v>12328981</v>
      </c>
      <c r="AO102" s="169">
        <f>AP102+AS102</f>
        <v>-62220</v>
      </c>
      <c r="AP102" s="170">
        <v>-62220</v>
      </c>
      <c r="AQ102" s="170"/>
      <c r="AR102" s="170"/>
      <c r="AS102" s="170"/>
      <c r="AT102" s="169">
        <f>AU102+AZ102</f>
        <v>0</v>
      </c>
      <c r="AU102" s="170"/>
      <c r="AV102" s="286"/>
      <c r="AW102" s="170"/>
      <c r="AX102" s="170"/>
      <c r="AY102" s="170"/>
      <c r="AZ102" s="170"/>
      <c r="BA102" s="170"/>
      <c r="BB102" s="169">
        <f t="shared" si="223"/>
        <v>-62220</v>
      </c>
      <c r="BC102" s="275">
        <f>BD102+BG102</f>
        <v>12266761</v>
      </c>
      <c r="BD102" s="114">
        <f>AP102+AD102</f>
        <v>12266761</v>
      </c>
      <c r="BE102" s="114">
        <f aca="true" t="shared" si="439" ref="BD102:BG105">AQ102+AE102</f>
        <v>0</v>
      </c>
      <c r="BF102" s="114">
        <f t="shared" si="439"/>
        <v>0</v>
      </c>
      <c r="BG102" s="114">
        <f t="shared" si="439"/>
        <v>0</v>
      </c>
      <c r="BH102" s="275">
        <f>BI102+BL102</f>
        <v>0</v>
      </c>
      <c r="BI102" s="114">
        <f>AU102+AI102</f>
        <v>0</v>
      </c>
      <c r="BJ102" s="114">
        <f aca="true" t="shared" si="440" ref="BJ102:BK104">AW102+AJ102</f>
        <v>0</v>
      </c>
      <c r="BK102" s="114">
        <f t="shared" si="440"/>
        <v>0</v>
      </c>
      <c r="BL102" s="114">
        <f aca="true" t="shared" si="441" ref="BL102:BM104">AZ102+AL102</f>
        <v>0</v>
      </c>
      <c r="BM102" s="114">
        <f t="shared" si="441"/>
        <v>0</v>
      </c>
      <c r="BN102" s="67">
        <f t="shared" si="331"/>
        <v>12266761</v>
      </c>
      <c r="BO102" s="169">
        <f>BP102+BS102</f>
        <v>0</v>
      </c>
      <c r="BP102" s="170"/>
      <c r="BQ102" s="170"/>
      <c r="BR102" s="170"/>
      <c r="BS102" s="170"/>
      <c r="BT102" s="169">
        <f>BU102+BZ102</f>
        <v>0</v>
      </c>
      <c r="BU102" s="170"/>
      <c r="BV102" s="286"/>
      <c r="BW102" s="170"/>
      <c r="BX102" s="170"/>
      <c r="BY102" s="170"/>
      <c r="BZ102" s="170"/>
      <c r="CA102" s="170"/>
      <c r="CB102" s="169">
        <f t="shared" si="225"/>
        <v>0</v>
      </c>
      <c r="CC102" s="275">
        <f>CD102+CG102</f>
        <v>12266761</v>
      </c>
      <c r="CD102" s="114">
        <f>BP102+BD102</f>
        <v>12266761</v>
      </c>
      <c r="CE102" s="114">
        <f aca="true" t="shared" si="442" ref="CE102:CG104">BQ102+BE102</f>
        <v>0</v>
      </c>
      <c r="CF102" s="114">
        <f t="shared" si="442"/>
        <v>0</v>
      </c>
      <c r="CG102" s="114">
        <f t="shared" si="442"/>
        <v>0</v>
      </c>
      <c r="CH102" s="275">
        <f>CI102+CL102</f>
        <v>0</v>
      </c>
      <c r="CI102" s="114">
        <f>BU102+BI102</f>
        <v>0</v>
      </c>
      <c r="CJ102" s="114">
        <f aca="true" t="shared" si="443" ref="CJ102:CK104">BW102+BJ102</f>
        <v>0</v>
      </c>
      <c r="CK102" s="114">
        <f t="shared" si="443"/>
        <v>0</v>
      </c>
      <c r="CL102" s="114">
        <f aca="true" t="shared" si="444" ref="CL102:CM104">BZ102+BL102</f>
        <v>0</v>
      </c>
      <c r="CM102" s="114">
        <f t="shared" si="444"/>
        <v>0</v>
      </c>
      <c r="CN102" s="67">
        <f aca="true" t="shared" si="445" ref="CN102:CN128">CC102+CH102</f>
        <v>12266761</v>
      </c>
      <c r="CO102" s="169">
        <f>CQ102+CT102</f>
        <v>-180000</v>
      </c>
      <c r="CP102" s="178"/>
      <c r="CQ102" s="170">
        <v>-180000</v>
      </c>
      <c r="CR102" s="170"/>
      <c r="CS102" s="170"/>
      <c r="CT102" s="170"/>
      <c r="CU102" s="169">
        <f>CV102+DA102</f>
        <v>0</v>
      </c>
      <c r="CV102" s="170"/>
      <c r="CW102" s="286"/>
      <c r="CX102" s="170"/>
      <c r="CY102" s="170"/>
      <c r="CZ102" s="170"/>
      <c r="DA102" s="170"/>
      <c r="DB102" s="170"/>
      <c r="DC102" s="169">
        <f t="shared" si="227"/>
        <v>-180000</v>
      </c>
      <c r="DD102" s="275">
        <f>DE102+DH102</f>
        <v>12086761</v>
      </c>
      <c r="DE102" s="114">
        <f aca="true" t="shared" si="446" ref="DE102:DH104">CQ102+CD102</f>
        <v>12086761</v>
      </c>
      <c r="DF102" s="114">
        <f t="shared" si="446"/>
        <v>0</v>
      </c>
      <c r="DG102" s="114">
        <f t="shared" si="446"/>
        <v>0</v>
      </c>
      <c r="DH102" s="114">
        <f t="shared" si="446"/>
        <v>0</v>
      </c>
      <c r="DI102" s="275">
        <f>DJ102+DM102</f>
        <v>0</v>
      </c>
      <c r="DJ102" s="114">
        <f>CV102+CI102</f>
        <v>0</v>
      </c>
      <c r="DK102" s="114">
        <f aca="true" t="shared" si="447" ref="DK102:DL104">CX102+CJ102</f>
        <v>0</v>
      </c>
      <c r="DL102" s="114">
        <f t="shared" si="447"/>
        <v>0</v>
      </c>
      <c r="DM102" s="114">
        <f aca="true" t="shared" si="448" ref="DM102:DN104">DA102+CL102</f>
        <v>0</v>
      </c>
      <c r="DN102" s="114">
        <f t="shared" si="448"/>
        <v>0</v>
      </c>
      <c r="DO102" s="67">
        <f aca="true" t="shared" si="449" ref="DO102:DO128">DD102+DI102</f>
        <v>12086761</v>
      </c>
      <c r="DP102" s="169">
        <f>DR102+DU102</f>
        <v>0</v>
      </c>
      <c r="DQ102" s="178"/>
      <c r="DR102" s="170"/>
      <c r="DS102" s="170"/>
      <c r="DT102" s="170"/>
      <c r="DU102" s="170"/>
      <c r="DV102" s="169">
        <f>DW102+EB102</f>
        <v>0</v>
      </c>
      <c r="DW102" s="170"/>
      <c r="DX102" s="286"/>
      <c r="DY102" s="170"/>
      <c r="DZ102" s="170"/>
      <c r="EA102" s="170"/>
      <c r="EB102" s="170"/>
      <c r="EC102" s="170"/>
      <c r="ED102" s="169">
        <f t="shared" si="229"/>
        <v>0</v>
      </c>
      <c r="EE102" s="275">
        <f>EF102+EI102</f>
        <v>12086761</v>
      </c>
      <c r="EF102" s="114">
        <f aca="true" t="shared" si="450" ref="EF102:EI104">DR102+DE102</f>
        <v>12086761</v>
      </c>
      <c r="EG102" s="114">
        <f t="shared" si="450"/>
        <v>0</v>
      </c>
      <c r="EH102" s="114">
        <f t="shared" si="450"/>
        <v>0</v>
      </c>
      <c r="EI102" s="114">
        <f t="shared" si="450"/>
        <v>0</v>
      </c>
      <c r="EJ102" s="275">
        <f>EK102+EN102</f>
        <v>0</v>
      </c>
      <c r="EK102" s="114">
        <f>DW102+DJ102</f>
        <v>0</v>
      </c>
      <c r="EL102" s="114">
        <f aca="true" t="shared" si="451" ref="EL102:EM104">DY102+DK102</f>
        <v>0</v>
      </c>
      <c r="EM102" s="114">
        <f t="shared" si="451"/>
        <v>0</v>
      </c>
      <c r="EN102" s="114">
        <f aca="true" t="shared" si="452" ref="EN102:EO104">EB102+DM102</f>
        <v>0</v>
      </c>
      <c r="EO102" s="114">
        <f t="shared" si="452"/>
        <v>0</v>
      </c>
      <c r="EP102" s="67">
        <f t="shared" si="436"/>
        <v>12086761</v>
      </c>
    </row>
    <row r="103" spans="1:146" ht="58.5" customHeight="1">
      <c r="A103" s="68" t="s">
        <v>196</v>
      </c>
      <c r="B103" s="68">
        <v>3082</v>
      </c>
      <c r="C103" s="69" t="s">
        <v>680</v>
      </c>
      <c r="D103" s="76" t="s">
        <v>197</v>
      </c>
      <c r="E103" s="67">
        <f>F103+I103</f>
        <v>2400000</v>
      </c>
      <c r="F103" s="114">
        <v>2400000</v>
      </c>
      <c r="G103" s="114"/>
      <c r="H103" s="114"/>
      <c r="I103" s="114"/>
      <c r="J103" s="67">
        <f>K103+N103</f>
        <v>0</v>
      </c>
      <c r="K103" s="114"/>
      <c r="L103" s="114"/>
      <c r="M103" s="114"/>
      <c r="N103" s="114"/>
      <c r="O103" s="114"/>
      <c r="P103" s="67">
        <f t="shared" si="374"/>
        <v>2400000</v>
      </c>
      <c r="Q103" s="169">
        <f>R103+U103</f>
        <v>0</v>
      </c>
      <c r="R103" s="170"/>
      <c r="S103" s="170"/>
      <c r="T103" s="170"/>
      <c r="U103" s="170"/>
      <c r="V103" s="169">
        <f>W103+Z103</f>
        <v>0</v>
      </c>
      <c r="W103" s="170"/>
      <c r="X103" s="170"/>
      <c r="Y103" s="170"/>
      <c r="Z103" s="170"/>
      <c r="AA103" s="170"/>
      <c r="AB103" s="169">
        <f t="shared" si="221"/>
        <v>0</v>
      </c>
      <c r="AC103" s="275">
        <f>AD103+AG103</f>
        <v>2400000</v>
      </c>
      <c r="AD103" s="114">
        <f t="shared" si="437"/>
        <v>2400000</v>
      </c>
      <c r="AE103" s="114">
        <f t="shared" si="437"/>
        <v>0</v>
      </c>
      <c r="AF103" s="114">
        <f t="shared" si="437"/>
        <v>0</v>
      </c>
      <c r="AG103" s="114">
        <f t="shared" si="437"/>
        <v>0</v>
      </c>
      <c r="AH103" s="275">
        <f>AI103+AL103</f>
        <v>0</v>
      </c>
      <c r="AI103" s="114">
        <f t="shared" si="438"/>
        <v>0</v>
      </c>
      <c r="AJ103" s="114">
        <f t="shared" si="438"/>
        <v>0</v>
      </c>
      <c r="AK103" s="114">
        <f t="shared" si="438"/>
        <v>0</v>
      </c>
      <c r="AL103" s="114">
        <f t="shared" si="438"/>
        <v>0</v>
      </c>
      <c r="AM103" s="114">
        <f t="shared" si="438"/>
        <v>0</v>
      </c>
      <c r="AN103" s="67">
        <f t="shared" si="329"/>
        <v>2400000</v>
      </c>
      <c r="AO103" s="169">
        <f>AP103+AS103</f>
        <v>0</v>
      </c>
      <c r="AP103" s="170"/>
      <c r="AQ103" s="170"/>
      <c r="AR103" s="170"/>
      <c r="AS103" s="170"/>
      <c r="AT103" s="169">
        <f>AU103+AZ103</f>
        <v>0</v>
      </c>
      <c r="AU103" s="170"/>
      <c r="AV103" s="286"/>
      <c r="AW103" s="170"/>
      <c r="AX103" s="170"/>
      <c r="AY103" s="170"/>
      <c r="AZ103" s="170"/>
      <c r="BA103" s="170"/>
      <c r="BB103" s="169">
        <f t="shared" si="223"/>
        <v>0</v>
      </c>
      <c r="BC103" s="275">
        <f>BD103+BG103</f>
        <v>2400000</v>
      </c>
      <c r="BD103" s="114">
        <f t="shared" si="439"/>
        <v>2400000</v>
      </c>
      <c r="BE103" s="114">
        <f t="shared" si="439"/>
        <v>0</v>
      </c>
      <c r="BF103" s="114">
        <f t="shared" si="439"/>
        <v>0</v>
      </c>
      <c r="BG103" s="114">
        <f t="shared" si="439"/>
        <v>0</v>
      </c>
      <c r="BH103" s="275">
        <f>BI103+BL103</f>
        <v>0</v>
      </c>
      <c r="BI103" s="114">
        <f>AU103+AI103</f>
        <v>0</v>
      </c>
      <c r="BJ103" s="114">
        <f t="shared" si="440"/>
        <v>0</v>
      </c>
      <c r="BK103" s="114">
        <f t="shared" si="440"/>
        <v>0</v>
      </c>
      <c r="BL103" s="114">
        <f t="shared" si="441"/>
        <v>0</v>
      </c>
      <c r="BM103" s="114">
        <f t="shared" si="441"/>
        <v>0</v>
      </c>
      <c r="BN103" s="67">
        <f t="shared" si="331"/>
        <v>2400000</v>
      </c>
      <c r="BO103" s="169">
        <f>BP103+BS103</f>
        <v>0</v>
      </c>
      <c r="BP103" s="170"/>
      <c r="BQ103" s="170"/>
      <c r="BR103" s="170"/>
      <c r="BS103" s="170"/>
      <c r="BT103" s="169">
        <f>BU103+BZ103</f>
        <v>0</v>
      </c>
      <c r="BU103" s="170"/>
      <c r="BV103" s="286"/>
      <c r="BW103" s="170"/>
      <c r="BX103" s="170"/>
      <c r="BY103" s="170"/>
      <c r="BZ103" s="170"/>
      <c r="CA103" s="170"/>
      <c r="CB103" s="169">
        <f t="shared" si="225"/>
        <v>0</v>
      </c>
      <c r="CC103" s="275">
        <f>CD103+CG103</f>
        <v>2400000</v>
      </c>
      <c r="CD103" s="114">
        <f>BP103+BD103</f>
        <v>2400000</v>
      </c>
      <c r="CE103" s="114">
        <f t="shared" si="442"/>
        <v>0</v>
      </c>
      <c r="CF103" s="114">
        <f t="shared" si="442"/>
        <v>0</v>
      </c>
      <c r="CG103" s="114">
        <f t="shared" si="442"/>
        <v>0</v>
      </c>
      <c r="CH103" s="275">
        <f>CI103+CL103</f>
        <v>0</v>
      </c>
      <c r="CI103" s="114">
        <f>BU103+BI103</f>
        <v>0</v>
      </c>
      <c r="CJ103" s="114">
        <f t="shared" si="443"/>
        <v>0</v>
      </c>
      <c r="CK103" s="114">
        <f t="shared" si="443"/>
        <v>0</v>
      </c>
      <c r="CL103" s="114">
        <f t="shared" si="444"/>
        <v>0</v>
      </c>
      <c r="CM103" s="114">
        <f t="shared" si="444"/>
        <v>0</v>
      </c>
      <c r="CN103" s="67">
        <f t="shared" si="445"/>
        <v>2400000</v>
      </c>
      <c r="CO103" s="169">
        <f>CQ103+CT103</f>
        <v>0</v>
      </c>
      <c r="CP103" s="178"/>
      <c r="CQ103" s="170"/>
      <c r="CR103" s="170"/>
      <c r="CS103" s="170"/>
      <c r="CT103" s="170"/>
      <c r="CU103" s="169">
        <f>CV103+DA103</f>
        <v>0</v>
      </c>
      <c r="CV103" s="170"/>
      <c r="CW103" s="286"/>
      <c r="CX103" s="170"/>
      <c r="CY103" s="170"/>
      <c r="CZ103" s="170"/>
      <c r="DA103" s="170"/>
      <c r="DB103" s="170"/>
      <c r="DC103" s="169">
        <f t="shared" si="227"/>
        <v>0</v>
      </c>
      <c r="DD103" s="275">
        <f>DE103+DH103</f>
        <v>2400000</v>
      </c>
      <c r="DE103" s="114">
        <f t="shared" si="446"/>
        <v>2400000</v>
      </c>
      <c r="DF103" s="114">
        <f t="shared" si="446"/>
        <v>0</v>
      </c>
      <c r="DG103" s="114">
        <f t="shared" si="446"/>
        <v>0</v>
      </c>
      <c r="DH103" s="114">
        <f t="shared" si="446"/>
        <v>0</v>
      </c>
      <c r="DI103" s="275">
        <f>DJ103+DM103</f>
        <v>0</v>
      </c>
      <c r="DJ103" s="114">
        <f>CV103+CI103</f>
        <v>0</v>
      </c>
      <c r="DK103" s="114">
        <f t="shared" si="447"/>
        <v>0</v>
      </c>
      <c r="DL103" s="114">
        <f t="shared" si="447"/>
        <v>0</v>
      </c>
      <c r="DM103" s="114">
        <f t="shared" si="448"/>
        <v>0</v>
      </c>
      <c r="DN103" s="114">
        <f t="shared" si="448"/>
        <v>0</v>
      </c>
      <c r="DO103" s="67">
        <f t="shared" si="449"/>
        <v>2400000</v>
      </c>
      <c r="DP103" s="169">
        <f>DR103+DU103</f>
        <v>0</v>
      </c>
      <c r="DQ103" s="178"/>
      <c r="DR103" s="170"/>
      <c r="DS103" s="170"/>
      <c r="DT103" s="170"/>
      <c r="DU103" s="170"/>
      <c r="DV103" s="169">
        <f>DW103+EB103</f>
        <v>0</v>
      </c>
      <c r="DW103" s="170"/>
      <c r="DX103" s="286"/>
      <c r="DY103" s="170"/>
      <c r="DZ103" s="170"/>
      <c r="EA103" s="170"/>
      <c r="EB103" s="170"/>
      <c r="EC103" s="170"/>
      <c r="ED103" s="169">
        <f t="shared" si="229"/>
        <v>0</v>
      </c>
      <c r="EE103" s="275">
        <f>EF103+EI103</f>
        <v>2400000</v>
      </c>
      <c r="EF103" s="114">
        <f t="shared" si="450"/>
        <v>2400000</v>
      </c>
      <c r="EG103" s="114">
        <f t="shared" si="450"/>
        <v>0</v>
      </c>
      <c r="EH103" s="114">
        <f t="shared" si="450"/>
        <v>0</v>
      </c>
      <c r="EI103" s="114">
        <f t="shared" si="450"/>
        <v>0</v>
      </c>
      <c r="EJ103" s="275">
        <f>EK103+EN103</f>
        <v>0</v>
      </c>
      <c r="EK103" s="114">
        <f>DW103+DJ103</f>
        <v>0</v>
      </c>
      <c r="EL103" s="114">
        <f t="shared" si="451"/>
        <v>0</v>
      </c>
      <c r="EM103" s="114">
        <f t="shared" si="451"/>
        <v>0</v>
      </c>
      <c r="EN103" s="114">
        <f t="shared" si="452"/>
        <v>0</v>
      </c>
      <c r="EO103" s="114">
        <f t="shared" si="452"/>
        <v>0</v>
      </c>
      <c r="EP103" s="67">
        <f t="shared" si="436"/>
        <v>2400000</v>
      </c>
    </row>
    <row r="104" spans="1:146" ht="43.5" customHeight="1">
      <c r="A104" s="68" t="s">
        <v>113</v>
      </c>
      <c r="B104" s="68" t="s">
        <v>114</v>
      </c>
      <c r="C104" s="69" t="s">
        <v>680</v>
      </c>
      <c r="D104" s="76" t="s">
        <v>732</v>
      </c>
      <c r="E104" s="67">
        <f>F104+I104</f>
        <v>1102144</v>
      </c>
      <c r="F104" s="114">
        <v>1102144</v>
      </c>
      <c r="G104" s="114"/>
      <c r="H104" s="114"/>
      <c r="I104" s="114"/>
      <c r="J104" s="67">
        <f>K104+N104</f>
        <v>0</v>
      </c>
      <c r="K104" s="114"/>
      <c r="L104" s="114"/>
      <c r="M104" s="114"/>
      <c r="N104" s="114"/>
      <c r="O104" s="114"/>
      <c r="P104" s="67">
        <f t="shared" si="374"/>
        <v>1102144</v>
      </c>
      <c r="Q104" s="169">
        <f>R104+U104</f>
        <v>0</v>
      </c>
      <c r="R104" s="170"/>
      <c r="S104" s="170"/>
      <c r="T104" s="170"/>
      <c r="U104" s="170"/>
      <c r="V104" s="169">
        <f>W104+Z104</f>
        <v>0</v>
      </c>
      <c r="W104" s="170"/>
      <c r="X104" s="170"/>
      <c r="Y104" s="170"/>
      <c r="Z104" s="170"/>
      <c r="AA104" s="170"/>
      <c r="AB104" s="169">
        <f t="shared" si="221"/>
        <v>0</v>
      </c>
      <c r="AC104" s="275">
        <f>AD104+AG104</f>
        <v>1102144</v>
      </c>
      <c r="AD104" s="114">
        <f t="shared" si="437"/>
        <v>1102144</v>
      </c>
      <c r="AE104" s="114">
        <f t="shared" si="437"/>
        <v>0</v>
      </c>
      <c r="AF104" s="114">
        <f t="shared" si="437"/>
        <v>0</v>
      </c>
      <c r="AG104" s="114">
        <f t="shared" si="437"/>
        <v>0</v>
      </c>
      <c r="AH104" s="275">
        <f>AI104+AL104</f>
        <v>0</v>
      </c>
      <c r="AI104" s="114">
        <f t="shared" si="438"/>
        <v>0</v>
      </c>
      <c r="AJ104" s="114">
        <f t="shared" si="438"/>
        <v>0</v>
      </c>
      <c r="AK104" s="114">
        <f t="shared" si="438"/>
        <v>0</v>
      </c>
      <c r="AL104" s="114">
        <f t="shared" si="438"/>
        <v>0</v>
      </c>
      <c r="AM104" s="114">
        <f t="shared" si="438"/>
        <v>0</v>
      </c>
      <c r="AN104" s="67">
        <f t="shared" si="329"/>
        <v>1102144</v>
      </c>
      <c r="AO104" s="169">
        <f>AP104+AS104</f>
        <v>0</v>
      </c>
      <c r="AP104" s="170"/>
      <c r="AQ104" s="170"/>
      <c r="AR104" s="170"/>
      <c r="AS104" s="170"/>
      <c r="AT104" s="169">
        <f>AU104+AZ104</f>
        <v>0</v>
      </c>
      <c r="AU104" s="170"/>
      <c r="AV104" s="286"/>
      <c r="AW104" s="170"/>
      <c r="AX104" s="170"/>
      <c r="AY104" s="170"/>
      <c r="AZ104" s="170"/>
      <c r="BA104" s="170"/>
      <c r="BB104" s="169">
        <f t="shared" si="223"/>
        <v>0</v>
      </c>
      <c r="BC104" s="275">
        <f>BD104+BG104</f>
        <v>1102144</v>
      </c>
      <c r="BD104" s="114">
        <f t="shared" si="439"/>
        <v>1102144</v>
      </c>
      <c r="BE104" s="114">
        <f t="shared" si="439"/>
        <v>0</v>
      </c>
      <c r="BF104" s="114">
        <f t="shared" si="439"/>
        <v>0</v>
      </c>
      <c r="BG104" s="114">
        <f t="shared" si="439"/>
        <v>0</v>
      </c>
      <c r="BH104" s="275">
        <f>BI104+BL104</f>
        <v>0</v>
      </c>
      <c r="BI104" s="114">
        <f>AU104+AI104</f>
        <v>0</v>
      </c>
      <c r="BJ104" s="114">
        <f t="shared" si="440"/>
        <v>0</v>
      </c>
      <c r="BK104" s="114">
        <f t="shared" si="440"/>
        <v>0</v>
      </c>
      <c r="BL104" s="114">
        <f t="shared" si="441"/>
        <v>0</v>
      </c>
      <c r="BM104" s="114">
        <f t="shared" si="441"/>
        <v>0</v>
      </c>
      <c r="BN104" s="67">
        <f t="shared" si="331"/>
        <v>1102144</v>
      </c>
      <c r="BO104" s="169">
        <f>BP104+BS104</f>
        <v>0</v>
      </c>
      <c r="BP104" s="170"/>
      <c r="BQ104" s="170"/>
      <c r="BR104" s="170"/>
      <c r="BS104" s="170"/>
      <c r="BT104" s="169">
        <f>BU104+BZ104</f>
        <v>0</v>
      </c>
      <c r="BU104" s="170"/>
      <c r="BV104" s="286"/>
      <c r="BW104" s="170"/>
      <c r="BX104" s="170"/>
      <c r="BY104" s="170"/>
      <c r="BZ104" s="170"/>
      <c r="CA104" s="170"/>
      <c r="CB104" s="169">
        <f t="shared" si="225"/>
        <v>0</v>
      </c>
      <c r="CC104" s="275">
        <f>CD104+CG104</f>
        <v>1102144</v>
      </c>
      <c r="CD104" s="114">
        <f>BP104+BD104</f>
        <v>1102144</v>
      </c>
      <c r="CE104" s="114">
        <f t="shared" si="442"/>
        <v>0</v>
      </c>
      <c r="CF104" s="114">
        <f t="shared" si="442"/>
        <v>0</v>
      </c>
      <c r="CG104" s="114">
        <f t="shared" si="442"/>
        <v>0</v>
      </c>
      <c r="CH104" s="275">
        <f>CI104+CL104</f>
        <v>0</v>
      </c>
      <c r="CI104" s="114">
        <f>BU104+BI104</f>
        <v>0</v>
      </c>
      <c r="CJ104" s="114">
        <f t="shared" si="443"/>
        <v>0</v>
      </c>
      <c r="CK104" s="114">
        <f t="shared" si="443"/>
        <v>0</v>
      </c>
      <c r="CL104" s="114">
        <f t="shared" si="444"/>
        <v>0</v>
      </c>
      <c r="CM104" s="114">
        <f t="shared" si="444"/>
        <v>0</v>
      </c>
      <c r="CN104" s="67">
        <f t="shared" si="445"/>
        <v>1102144</v>
      </c>
      <c r="CO104" s="169">
        <f>CQ104+CT104</f>
        <v>0</v>
      </c>
      <c r="CP104" s="178"/>
      <c r="CQ104" s="170"/>
      <c r="CR104" s="170"/>
      <c r="CS104" s="170"/>
      <c r="CT104" s="170"/>
      <c r="CU104" s="169">
        <f>CV104+DA104</f>
        <v>0</v>
      </c>
      <c r="CV104" s="170"/>
      <c r="CW104" s="286"/>
      <c r="CX104" s="170"/>
      <c r="CY104" s="170"/>
      <c r="CZ104" s="170"/>
      <c r="DA104" s="170"/>
      <c r="DB104" s="170"/>
      <c r="DC104" s="169">
        <f t="shared" si="227"/>
        <v>0</v>
      </c>
      <c r="DD104" s="275">
        <f>DE104+DH104</f>
        <v>1102144</v>
      </c>
      <c r="DE104" s="114">
        <f t="shared" si="446"/>
        <v>1102144</v>
      </c>
      <c r="DF104" s="114">
        <f t="shared" si="446"/>
        <v>0</v>
      </c>
      <c r="DG104" s="114">
        <f t="shared" si="446"/>
        <v>0</v>
      </c>
      <c r="DH104" s="114">
        <f t="shared" si="446"/>
        <v>0</v>
      </c>
      <c r="DI104" s="275">
        <f>DJ104+DM104</f>
        <v>0</v>
      </c>
      <c r="DJ104" s="114">
        <f>CV104+CI104</f>
        <v>0</v>
      </c>
      <c r="DK104" s="114">
        <f t="shared" si="447"/>
        <v>0</v>
      </c>
      <c r="DL104" s="114">
        <f t="shared" si="447"/>
        <v>0</v>
      </c>
      <c r="DM104" s="114">
        <f t="shared" si="448"/>
        <v>0</v>
      </c>
      <c r="DN104" s="114">
        <f t="shared" si="448"/>
        <v>0</v>
      </c>
      <c r="DO104" s="67">
        <f t="shared" si="449"/>
        <v>1102144</v>
      </c>
      <c r="DP104" s="169">
        <f>DR104+DU104</f>
        <v>0</v>
      </c>
      <c r="DQ104" s="178"/>
      <c r="DR104" s="170"/>
      <c r="DS104" s="170"/>
      <c r="DT104" s="170"/>
      <c r="DU104" s="170"/>
      <c r="DV104" s="169">
        <f>DW104+EB104</f>
        <v>0</v>
      </c>
      <c r="DW104" s="170"/>
      <c r="DX104" s="286"/>
      <c r="DY104" s="170"/>
      <c r="DZ104" s="170"/>
      <c r="EA104" s="170"/>
      <c r="EB104" s="170"/>
      <c r="EC104" s="170"/>
      <c r="ED104" s="169">
        <f t="shared" si="229"/>
        <v>0</v>
      </c>
      <c r="EE104" s="275">
        <f>EF104+EI104</f>
        <v>1102144</v>
      </c>
      <c r="EF104" s="114">
        <f t="shared" si="450"/>
        <v>1102144</v>
      </c>
      <c r="EG104" s="114">
        <f t="shared" si="450"/>
        <v>0</v>
      </c>
      <c r="EH104" s="114">
        <f t="shared" si="450"/>
        <v>0</v>
      </c>
      <c r="EI104" s="114">
        <f t="shared" si="450"/>
        <v>0</v>
      </c>
      <c r="EJ104" s="275">
        <f>EK104+EN104</f>
        <v>0</v>
      </c>
      <c r="EK104" s="114">
        <f>DW104+DJ104</f>
        <v>0</v>
      </c>
      <c r="EL104" s="114">
        <f t="shared" si="451"/>
        <v>0</v>
      </c>
      <c r="EM104" s="114">
        <f t="shared" si="451"/>
        <v>0</v>
      </c>
      <c r="EN104" s="114">
        <f t="shared" si="452"/>
        <v>0</v>
      </c>
      <c r="EO104" s="114">
        <f t="shared" si="452"/>
        <v>0</v>
      </c>
      <c r="EP104" s="67">
        <f t="shared" si="436"/>
        <v>1102144</v>
      </c>
    </row>
    <row r="105" spans="1:146" ht="57.75" customHeight="1">
      <c r="A105" s="68" t="s">
        <v>499</v>
      </c>
      <c r="B105" s="68" t="s">
        <v>495</v>
      </c>
      <c r="C105" s="69" t="s">
        <v>680</v>
      </c>
      <c r="D105" s="76" t="s">
        <v>498</v>
      </c>
      <c r="E105" s="67"/>
      <c r="F105" s="114"/>
      <c r="G105" s="114"/>
      <c r="H105" s="114"/>
      <c r="I105" s="114"/>
      <c r="J105" s="67"/>
      <c r="K105" s="114"/>
      <c r="L105" s="114"/>
      <c r="M105" s="114"/>
      <c r="N105" s="114"/>
      <c r="O105" s="114"/>
      <c r="P105" s="67"/>
      <c r="Q105" s="169"/>
      <c r="R105" s="170"/>
      <c r="S105" s="170"/>
      <c r="T105" s="170"/>
      <c r="U105" s="170"/>
      <c r="V105" s="169"/>
      <c r="W105" s="170"/>
      <c r="X105" s="170"/>
      <c r="Y105" s="170"/>
      <c r="Z105" s="170"/>
      <c r="AA105" s="170"/>
      <c r="AB105" s="169"/>
      <c r="AC105" s="275"/>
      <c r="AD105" s="114"/>
      <c r="AE105" s="114"/>
      <c r="AF105" s="114"/>
      <c r="AG105" s="114"/>
      <c r="AH105" s="275"/>
      <c r="AI105" s="114"/>
      <c r="AJ105" s="114"/>
      <c r="AK105" s="114"/>
      <c r="AL105" s="114"/>
      <c r="AM105" s="114"/>
      <c r="AN105" s="67"/>
      <c r="AO105" s="169">
        <f>AP105+AS105</f>
        <v>62220</v>
      </c>
      <c r="AP105" s="170">
        <v>62220</v>
      </c>
      <c r="AQ105" s="170"/>
      <c r="AR105" s="170"/>
      <c r="AS105" s="170"/>
      <c r="AT105" s="169"/>
      <c r="AU105" s="170"/>
      <c r="AV105" s="286"/>
      <c r="AW105" s="170"/>
      <c r="AX105" s="170"/>
      <c r="AY105" s="170"/>
      <c r="AZ105" s="170"/>
      <c r="BA105" s="170"/>
      <c r="BB105" s="169">
        <f t="shared" si="223"/>
        <v>62220</v>
      </c>
      <c r="BC105" s="275">
        <f>BD105+BG105</f>
        <v>62220</v>
      </c>
      <c r="BD105" s="114">
        <f t="shared" si="439"/>
        <v>62220</v>
      </c>
      <c r="BE105" s="114"/>
      <c r="BF105" s="114"/>
      <c r="BG105" s="114"/>
      <c r="BH105" s="275">
        <f>BI105+BL105</f>
        <v>0</v>
      </c>
      <c r="BI105" s="114"/>
      <c r="BJ105" s="114"/>
      <c r="BK105" s="114"/>
      <c r="BL105" s="114"/>
      <c r="BM105" s="114"/>
      <c r="BN105" s="67">
        <f t="shared" si="331"/>
        <v>62220</v>
      </c>
      <c r="BO105" s="169">
        <f>BP105+BS105</f>
        <v>9807.01</v>
      </c>
      <c r="BP105" s="170">
        <v>9807.01</v>
      </c>
      <c r="BQ105" s="170"/>
      <c r="BR105" s="170"/>
      <c r="BS105" s="170"/>
      <c r="BT105" s="169"/>
      <c r="BU105" s="170"/>
      <c r="BV105" s="286"/>
      <c r="BW105" s="170"/>
      <c r="BX105" s="170"/>
      <c r="BY105" s="170"/>
      <c r="BZ105" s="170"/>
      <c r="CA105" s="170"/>
      <c r="CB105" s="169">
        <f t="shared" si="225"/>
        <v>9807.01</v>
      </c>
      <c r="CC105" s="275">
        <f>CD105+CG105</f>
        <v>72027.01</v>
      </c>
      <c r="CD105" s="114">
        <f>BP105+BD105</f>
        <v>72027.01</v>
      </c>
      <c r="CE105" s="114"/>
      <c r="CF105" s="114"/>
      <c r="CG105" s="114"/>
      <c r="CH105" s="275">
        <f>CI105+CL105</f>
        <v>0</v>
      </c>
      <c r="CI105" s="114"/>
      <c r="CJ105" s="114"/>
      <c r="CK105" s="114"/>
      <c r="CL105" s="114"/>
      <c r="CM105" s="114"/>
      <c r="CN105" s="67">
        <f t="shared" si="445"/>
        <v>72027.01</v>
      </c>
      <c r="CO105" s="169">
        <f>CQ105+CT105</f>
        <v>100000</v>
      </c>
      <c r="CP105" s="178"/>
      <c r="CQ105" s="170">
        <v>100000</v>
      </c>
      <c r="CR105" s="170"/>
      <c r="CS105" s="170"/>
      <c r="CT105" s="170"/>
      <c r="CU105" s="169"/>
      <c r="CV105" s="170"/>
      <c r="CW105" s="286"/>
      <c r="CX105" s="170"/>
      <c r="CY105" s="170"/>
      <c r="CZ105" s="170"/>
      <c r="DA105" s="170"/>
      <c r="DB105" s="170"/>
      <c r="DC105" s="169">
        <f t="shared" si="227"/>
        <v>100000</v>
      </c>
      <c r="DD105" s="275">
        <f>DE105+DH105</f>
        <v>172027.01</v>
      </c>
      <c r="DE105" s="114">
        <f>CQ105+CD105</f>
        <v>172027.01</v>
      </c>
      <c r="DF105" s="114"/>
      <c r="DG105" s="114"/>
      <c r="DH105" s="114"/>
      <c r="DI105" s="275">
        <f>DJ105+DM105</f>
        <v>0</v>
      </c>
      <c r="DJ105" s="114"/>
      <c r="DK105" s="114"/>
      <c r="DL105" s="114"/>
      <c r="DM105" s="114"/>
      <c r="DN105" s="114"/>
      <c r="DO105" s="67">
        <f t="shared" si="449"/>
        <v>172027.01</v>
      </c>
      <c r="DP105" s="169">
        <f>DR105+DU105</f>
        <v>0</v>
      </c>
      <c r="DQ105" s="178"/>
      <c r="DR105" s="170"/>
      <c r="DS105" s="170"/>
      <c r="DT105" s="170"/>
      <c r="DU105" s="170"/>
      <c r="DV105" s="169"/>
      <c r="DW105" s="170"/>
      <c r="DX105" s="286"/>
      <c r="DY105" s="170"/>
      <c r="DZ105" s="170"/>
      <c r="EA105" s="170"/>
      <c r="EB105" s="170"/>
      <c r="EC105" s="170"/>
      <c r="ED105" s="169">
        <f t="shared" si="229"/>
        <v>0</v>
      </c>
      <c r="EE105" s="275">
        <f>EF105+EI105</f>
        <v>172027.01</v>
      </c>
      <c r="EF105" s="114">
        <f>DR105+DE105</f>
        <v>172027.01</v>
      </c>
      <c r="EG105" s="114"/>
      <c r="EH105" s="114"/>
      <c r="EI105" s="114"/>
      <c r="EJ105" s="275">
        <f>EK105+EN105</f>
        <v>0</v>
      </c>
      <c r="EK105" s="114"/>
      <c r="EL105" s="114"/>
      <c r="EM105" s="114"/>
      <c r="EN105" s="114"/>
      <c r="EO105" s="114"/>
      <c r="EP105" s="67">
        <f t="shared" si="436"/>
        <v>172027.01</v>
      </c>
    </row>
    <row r="106" spans="1:146" s="165" customFormat="1" ht="67.5" customHeight="1">
      <c r="A106" s="64" t="s">
        <v>188</v>
      </c>
      <c r="B106" s="64">
        <v>3100</v>
      </c>
      <c r="C106" s="119"/>
      <c r="D106" s="77" t="s">
        <v>189</v>
      </c>
      <c r="E106" s="67">
        <f>E107</f>
        <v>5398795</v>
      </c>
      <c r="F106" s="67">
        <f aca="true" t="shared" si="453" ref="F106:O106">F107</f>
        <v>5398795</v>
      </c>
      <c r="G106" s="67">
        <f t="shared" si="453"/>
        <v>5176208</v>
      </c>
      <c r="H106" s="67">
        <f t="shared" si="453"/>
        <v>77586</v>
      </c>
      <c r="I106" s="67">
        <f t="shared" si="453"/>
        <v>0</v>
      </c>
      <c r="J106" s="67">
        <f t="shared" si="453"/>
        <v>45630</v>
      </c>
      <c r="K106" s="67">
        <f t="shared" si="453"/>
        <v>45630</v>
      </c>
      <c r="L106" s="67">
        <f t="shared" si="453"/>
        <v>15494</v>
      </c>
      <c r="M106" s="67">
        <f t="shared" si="453"/>
        <v>0</v>
      </c>
      <c r="N106" s="67">
        <f t="shared" si="453"/>
        <v>0</v>
      </c>
      <c r="O106" s="67">
        <f t="shared" si="453"/>
        <v>0</v>
      </c>
      <c r="P106" s="67">
        <f t="shared" si="374"/>
        <v>5444425</v>
      </c>
      <c r="Q106" s="169">
        <f>Q107</f>
        <v>65939</v>
      </c>
      <c r="R106" s="169">
        <f aca="true" t="shared" si="454" ref="R106:AA106">R107</f>
        <v>65939</v>
      </c>
      <c r="S106" s="169">
        <f t="shared" si="454"/>
        <v>40879</v>
      </c>
      <c r="T106" s="169">
        <f t="shared" si="454"/>
        <v>0</v>
      </c>
      <c r="U106" s="169">
        <f t="shared" si="454"/>
        <v>0</v>
      </c>
      <c r="V106" s="169">
        <f t="shared" si="454"/>
        <v>10780</v>
      </c>
      <c r="W106" s="169">
        <f t="shared" si="454"/>
        <v>0</v>
      </c>
      <c r="X106" s="169">
        <f t="shared" si="454"/>
        <v>0</v>
      </c>
      <c r="Y106" s="169">
        <f t="shared" si="454"/>
        <v>0</v>
      </c>
      <c r="Z106" s="169">
        <f t="shared" si="454"/>
        <v>10780</v>
      </c>
      <c r="AA106" s="169">
        <f t="shared" si="454"/>
        <v>10780</v>
      </c>
      <c r="AB106" s="169">
        <f t="shared" si="221"/>
        <v>76719</v>
      </c>
      <c r="AC106" s="275">
        <f>AC107</f>
        <v>5464734</v>
      </c>
      <c r="AD106" s="67">
        <f aca="true" t="shared" si="455" ref="AD106:AM106">AD107</f>
        <v>5464734</v>
      </c>
      <c r="AE106" s="67">
        <f t="shared" si="455"/>
        <v>5217087</v>
      </c>
      <c r="AF106" s="67">
        <f t="shared" si="455"/>
        <v>77586</v>
      </c>
      <c r="AG106" s="67">
        <f t="shared" si="455"/>
        <v>0</v>
      </c>
      <c r="AH106" s="275">
        <f t="shared" si="455"/>
        <v>56410</v>
      </c>
      <c r="AI106" s="67">
        <f t="shared" si="455"/>
        <v>45630</v>
      </c>
      <c r="AJ106" s="67">
        <f t="shared" si="455"/>
        <v>15494</v>
      </c>
      <c r="AK106" s="67">
        <f t="shared" si="455"/>
        <v>0</v>
      </c>
      <c r="AL106" s="67">
        <f t="shared" si="455"/>
        <v>10780</v>
      </c>
      <c r="AM106" s="67">
        <f t="shared" si="455"/>
        <v>10780</v>
      </c>
      <c r="AN106" s="67">
        <f t="shared" si="329"/>
        <v>5521144</v>
      </c>
      <c r="AO106" s="169">
        <f>AO107</f>
        <v>289147</v>
      </c>
      <c r="AP106" s="169">
        <f aca="true" t="shared" si="456" ref="AP106:BA106">AP107</f>
        <v>289147</v>
      </c>
      <c r="AQ106" s="169">
        <f t="shared" si="456"/>
        <v>0</v>
      </c>
      <c r="AR106" s="169">
        <f t="shared" si="456"/>
        <v>0</v>
      </c>
      <c r="AS106" s="169">
        <f t="shared" si="456"/>
        <v>0</v>
      </c>
      <c r="AT106" s="169">
        <f t="shared" si="456"/>
        <v>0</v>
      </c>
      <c r="AU106" s="169">
        <f t="shared" si="456"/>
        <v>0</v>
      </c>
      <c r="AV106" s="178"/>
      <c r="AW106" s="169">
        <f t="shared" si="456"/>
        <v>0</v>
      </c>
      <c r="AX106" s="169">
        <f t="shared" si="456"/>
        <v>0</v>
      </c>
      <c r="AY106" s="169"/>
      <c r="AZ106" s="169">
        <f t="shared" si="456"/>
        <v>0</v>
      </c>
      <c r="BA106" s="169">
        <f t="shared" si="456"/>
        <v>0</v>
      </c>
      <c r="BB106" s="169">
        <f t="shared" si="223"/>
        <v>289147</v>
      </c>
      <c r="BC106" s="275">
        <f>BC107</f>
        <v>5753881</v>
      </c>
      <c r="BD106" s="67">
        <f aca="true" t="shared" si="457" ref="BD106:BM106">BD107</f>
        <v>5753881</v>
      </c>
      <c r="BE106" s="67">
        <f t="shared" si="457"/>
        <v>5217087</v>
      </c>
      <c r="BF106" s="67">
        <f t="shared" si="457"/>
        <v>77586</v>
      </c>
      <c r="BG106" s="67">
        <f t="shared" si="457"/>
        <v>0</v>
      </c>
      <c r="BH106" s="275">
        <f t="shared" si="457"/>
        <v>56410</v>
      </c>
      <c r="BI106" s="67">
        <f t="shared" si="457"/>
        <v>45630</v>
      </c>
      <c r="BJ106" s="67">
        <f t="shared" si="457"/>
        <v>15494</v>
      </c>
      <c r="BK106" s="67">
        <f t="shared" si="457"/>
        <v>0</v>
      </c>
      <c r="BL106" s="67">
        <f t="shared" si="457"/>
        <v>10780</v>
      </c>
      <c r="BM106" s="67">
        <f t="shared" si="457"/>
        <v>10780</v>
      </c>
      <c r="BN106" s="67">
        <f t="shared" si="331"/>
        <v>5810291</v>
      </c>
      <c r="BO106" s="169">
        <f>BO107</f>
        <v>0</v>
      </c>
      <c r="BP106" s="169">
        <f aca="true" t="shared" si="458" ref="BP106:CA106">BP107</f>
        <v>0</v>
      </c>
      <c r="BQ106" s="169">
        <f t="shared" si="458"/>
        <v>0</v>
      </c>
      <c r="BR106" s="169">
        <f t="shared" si="458"/>
        <v>0</v>
      </c>
      <c r="BS106" s="169">
        <f t="shared" si="458"/>
        <v>0</v>
      </c>
      <c r="BT106" s="169">
        <f t="shared" si="458"/>
        <v>0</v>
      </c>
      <c r="BU106" s="169">
        <f t="shared" si="458"/>
        <v>0</v>
      </c>
      <c r="BV106" s="178"/>
      <c r="BW106" s="169">
        <f t="shared" si="458"/>
        <v>0</v>
      </c>
      <c r="BX106" s="169">
        <f t="shared" si="458"/>
        <v>0</v>
      </c>
      <c r="BY106" s="169"/>
      <c r="BZ106" s="169">
        <f t="shared" si="458"/>
        <v>0</v>
      </c>
      <c r="CA106" s="169">
        <f t="shared" si="458"/>
        <v>0</v>
      </c>
      <c r="CB106" s="169">
        <f t="shared" si="225"/>
        <v>0</v>
      </c>
      <c r="CC106" s="275">
        <f>CC107</f>
        <v>5753881</v>
      </c>
      <c r="CD106" s="67">
        <f aca="true" t="shared" si="459" ref="CD106:CM106">CD107</f>
        <v>5753881</v>
      </c>
      <c r="CE106" s="67">
        <f t="shared" si="459"/>
        <v>5217087</v>
      </c>
      <c r="CF106" s="67">
        <f t="shared" si="459"/>
        <v>77586</v>
      </c>
      <c r="CG106" s="67">
        <f t="shared" si="459"/>
        <v>0</v>
      </c>
      <c r="CH106" s="275">
        <f t="shared" si="459"/>
        <v>56410</v>
      </c>
      <c r="CI106" s="67">
        <f t="shared" si="459"/>
        <v>45630</v>
      </c>
      <c r="CJ106" s="67">
        <f t="shared" si="459"/>
        <v>15494</v>
      </c>
      <c r="CK106" s="67">
        <f t="shared" si="459"/>
        <v>0</v>
      </c>
      <c r="CL106" s="67">
        <f t="shared" si="459"/>
        <v>10780</v>
      </c>
      <c r="CM106" s="67">
        <f t="shared" si="459"/>
        <v>10780</v>
      </c>
      <c r="CN106" s="67">
        <f t="shared" si="445"/>
        <v>5810291</v>
      </c>
      <c r="CO106" s="169">
        <f>CO107</f>
        <v>-30196</v>
      </c>
      <c r="CP106" s="178"/>
      <c r="CQ106" s="169">
        <f aca="true" t="shared" si="460" ref="CQ106:DB106">CQ107</f>
        <v>-30196</v>
      </c>
      <c r="CR106" s="169">
        <f t="shared" si="460"/>
        <v>0</v>
      </c>
      <c r="CS106" s="169">
        <f t="shared" si="460"/>
        <v>0</v>
      </c>
      <c r="CT106" s="169">
        <f t="shared" si="460"/>
        <v>0</v>
      </c>
      <c r="CU106" s="169">
        <f t="shared" si="460"/>
        <v>77000</v>
      </c>
      <c r="CV106" s="169">
        <f t="shared" si="460"/>
        <v>0</v>
      </c>
      <c r="CW106" s="178"/>
      <c r="CX106" s="169">
        <f t="shared" si="460"/>
        <v>0</v>
      </c>
      <c r="CY106" s="169">
        <f t="shared" si="460"/>
        <v>0</v>
      </c>
      <c r="CZ106" s="169"/>
      <c r="DA106" s="169">
        <f t="shared" si="460"/>
        <v>77000</v>
      </c>
      <c r="DB106" s="169">
        <f t="shared" si="460"/>
        <v>77000</v>
      </c>
      <c r="DC106" s="169">
        <f t="shared" si="227"/>
        <v>46804</v>
      </c>
      <c r="DD106" s="275">
        <f>DD107</f>
        <v>5723685</v>
      </c>
      <c r="DE106" s="67">
        <f aca="true" t="shared" si="461" ref="DE106:DN106">DE107</f>
        <v>5723685</v>
      </c>
      <c r="DF106" s="67">
        <f t="shared" si="461"/>
        <v>5217087</v>
      </c>
      <c r="DG106" s="67">
        <f t="shared" si="461"/>
        <v>77586</v>
      </c>
      <c r="DH106" s="67">
        <f t="shared" si="461"/>
        <v>0</v>
      </c>
      <c r="DI106" s="275">
        <f t="shared" si="461"/>
        <v>133410</v>
      </c>
      <c r="DJ106" s="67">
        <f t="shared" si="461"/>
        <v>45630</v>
      </c>
      <c r="DK106" s="67">
        <f t="shared" si="461"/>
        <v>15494</v>
      </c>
      <c r="DL106" s="67">
        <f t="shared" si="461"/>
        <v>0</v>
      </c>
      <c r="DM106" s="67">
        <f t="shared" si="461"/>
        <v>87780</v>
      </c>
      <c r="DN106" s="67">
        <f t="shared" si="461"/>
        <v>87780</v>
      </c>
      <c r="DO106" s="67">
        <f t="shared" si="449"/>
        <v>5857095</v>
      </c>
      <c r="DP106" s="169">
        <f>DP107</f>
        <v>0</v>
      </c>
      <c r="DQ106" s="178"/>
      <c r="DR106" s="169">
        <f aca="true" t="shared" si="462" ref="DR106:EC106">DR107</f>
        <v>0</v>
      </c>
      <c r="DS106" s="169">
        <f t="shared" si="462"/>
        <v>0</v>
      </c>
      <c r="DT106" s="169">
        <f t="shared" si="462"/>
        <v>0</v>
      </c>
      <c r="DU106" s="169">
        <f t="shared" si="462"/>
        <v>0</v>
      </c>
      <c r="DV106" s="169">
        <f t="shared" si="462"/>
        <v>0</v>
      </c>
      <c r="DW106" s="169">
        <f t="shared" si="462"/>
        <v>0</v>
      </c>
      <c r="DX106" s="178"/>
      <c r="DY106" s="169">
        <f t="shared" si="462"/>
        <v>0</v>
      </c>
      <c r="DZ106" s="169">
        <f t="shared" si="462"/>
        <v>0</v>
      </c>
      <c r="EA106" s="169"/>
      <c r="EB106" s="169">
        <f t="shared" si="462"/>
        <v>0</v>
      </c>
      <c r="EC106" s="169">
        <f t="shared" si="462"/>
        <v>0</v>
      </c>
      <c r="ED106" s="169">
        <f t="shared" si="229"/>
        <v>0</v>
      </c>
      <c r="EE106" s="275">
        <f>EE107</f>
        <v>5723685</v>
      </c>
      <c r="EF106" s="67">
        <f aca="true" t="shared" si="463" ref="EF106:EO106">EF107</f>
        <v>5723685</v>
      </c>
      <c r="EG106" s="67">
        <f t="shared" si="463"/>
        <v>5217087</v>
      </c>
      <c r="EH106" s="67">
        <f t="shared" si="463"/>
        <v>77586</v>
      </c>
      <c r="EI106" s="67">
        <f t="shared" si="463"/>
        <v>0</v>
      </c>
      <c r="EJ106" s="275">
        <f t="shared" si="463"/>
        <v>133410</v>
      </c>
      <c r="EK106" s="67">
        <f t="shared" si="463"/>
        <v>45630</v>
      </c>
      <c r="EL106" s="67">
        <f t="shared" si="463"/>
        <v>15494</v>
      </c>
      <c r="EM106" s="67">
        <f t="shared" si="463"/>
        <v>0</v>
      </c>
      <c r="EN106" s="67">
        <f t="shared" si="463"/>
        <v>87780</v>
      </c>
      <c r="EO106" s="67">
        <f t="shared" si="463"/>
        <v>87780</v>
      </c>
      <c r="EP106" s="67">
        <f t="shared" si="436"/>
        <v>5857095</v>
      </c>
    </row>
    <row r="107" spans="1:146" ht="61.5" customHeight="1">
      <c r="A107" s="68" t="s">
        <v>5</v>
      </c>
      <c r="B107" s="68" t="s">
        <v>67</v>
      </c>
      <c r="C107" s="69" t="s">
        <v>682</v>
      </c>
      <c r="D107" s="76" t="s">
        <v>6</v>
      </c>
      <c r="E107" s="114">
        <f>F107+I107</f>
        <v>5398795</v>
      </c>
      <c r="F107" s="114">
        <v>5398795</v>
      </c>
      <c r="G107" s="114">
        <v>5176208</v>
      </c>
      <c r="H107" s="114">
        <v>77586</v>
      </c>
      <c r="I107" s="114"/>
      <c r="J107" s="67">
        <f>K107+N107</f>
        <v>45630</v>
      </c>
      <c r="K107" s="114">
        <v>45630</v>
      </c>
      <c r="L107" s="114">
        <v>15494</v>
      </c>
      <c r="M107" s="114"/>
      <c r="N107" s="114"/>
      <c r="O107" s="114"/>
      <c r="P107" s="67">
        <f t="shared" si="374"/>
        <v>5444425</v>
      </c>
      <c r="Q107" s="169">
        <f>R107+U107</f>
        <v>65939</v>
      </c>
      <c r="R107" s="170">
        <v>65939</v>
      </c>
      <c r="S107" s="170">
        <v>40879</v>
      </c>
      <c r="T107" s="170"/>
      <c r="U107" s="170"/>
      <c r="V107" s="169">
        <f>W107+Z107</f>
        <v>10780</v>
      </c>
      <c r="W107" s="170"/>
      <c r="X107" s="170"/>
      <c r="Y107" s="170"/>
      <c r="Z107" s="170">
        <v>10780</v>
      </c>
      <c r="AA107" s="170">
        <v>10780</v>
      </c>
      <c r="AB107" s="169">
        <f t="shared" si="221"/>
        <v>76719</v>
      </c>
      <c r="AC107" s="275">
        <f>AD107+AG107</f>
        <v>5464734</v>
      </c>
      <c r="AD107" s="114">
        <f aca="true" t="shared" si="464" ref="AD107:AG112">R107+F107</f>
        <v>5464734</v>
      </c>
      <c r="AE107" s="114">
        <f t="shared" si="464"/>
        <v>5217087</v>
      </c>
      <c r="AF107" s="114">
        <f t="shared" si="464"/>
        <v>77586</v>
      </c>
      <c r="AG107" s="114">
        <f t="shared" si="464"/>
        <v>0</v>
      </c>
      <c r="AH107" s="275">
        <f>AI107+AL107</f>
        <v>56410</v>
      </c>
      <c r="AI107" s="114">
        <f aca="true" t="shared" si="465" ref="AI107:AM112">W107+K107</f>
        <v>45630</v>
      </c>
      <c r="AJ107" s="114">
        <f t="shared" si="465"/>
        <v>15494</v>
      </c>
      <c r="AK107" s="114">
        <f t="shared" si="465"/>
        <v>0</v>
      </c>
      <c r="AL107" s="114">
        <f t="shared" si="465"/>
        <v>10780</v>
      </c>
      <c r="AM107" s="114">
        <f t="shared" si="465"/>
        <v>10780</v>
      </c>
      <c r="AN107" s="114">
        <f t="shared" si="329"/>
        <v>5521144</v>
      </c>
      <c r="AO107" s="169">
        <f>AP107+AS107</f>
        <v>289147</v>
      </c>
      <c r="AP107" s="170">
        <v>289147</v>
      </c>
      <c r="AQ107" s="170"/>
      <c r="AR107" s="170"/>
      <c r="AS107" s="170"/>
      <c r="AT107" s="169">
        <f>AU107+AZ107</f>
        <v>0</v>
      </c>
      <c r="AU107" s="170"/>
      <c r="AV107" s="286"/>
      <c r="AW107" s="170"/>
      <c r="AX107" s="170"/>
      <c r="AY107" s="170"/>
      <c r="AZ107" s="170"/>
      <c r="BA107" s="170"/>
      <c r="BB107" s="169">
        <f t="shared" si="223"/>
        <v>289147</v>
      </c>
      <c r="BC107" s="275">
        <f>BD107+BG107</f>
        <v>5753881</v>
      </c>
      <c r="BD107" s="114">
        <f aca="true" t="shared" si="466" ref="BD107:BG112">AP107+AD107</f>
        <v>5753881</v>
      </c>
      <c r="BE107" s="114">
        <f t="shared" si="466"/>
        <v>5217087</v>
      </c>
      <c r="BF107" s="114">
        <f t="shared" si="466"/>
        <v>77586</v>
      </c>
      <c r="BG107" s="114">
        <f t="shared" si="466"/>
        <v>0</v>
      </c>
      <c r="BH107" s="275">
        <f>BI107+BL107</f>
        <v>56410</v>
      </c>
      <c r="BI107" s="114">
        <f>AU107+AI107</f>
        <v>45630</v>
      </c>
      <c r="BJ107" s="114">
        <f aca="true" t="shared" si="467" ref="BJ107:BK112">AW107+AJ107</f>
        <v>15494</v>
      </c>
      <c r="BK107" s="114">
        <f t="shared" si="467"/>
        <v>0</v>
      </c>
      <c r="BL107" s="114">
        <f aca="true" t="shared" si="468" ref="BL107:BM112">AZ107+AL107</f>
        <v>10780</v>
      </c>
      <c r="BM107" s="114">
        <f t="shared" si="468"/>
        <v>10780</v>
      </c>
      <c r="BN107" s="114">
        <f t="shared" si="331"/>
        <v>5810291</v>
      </c>
      <c r="BO107" s="169">
        <f>BP107+BS107</f>
        <v>0</v>
      </c>
      <c r="BP107" s="170"/>
      <c r="BQ107" s="170"/>
      <c r="BR107" s="170"/>
      <c r="BS107" s="170"/>
      <c r="BT107" s="169">
        <f>BU107+BZ107</f>
        <v>0</v>
      </c>
      <c r="BU107" s="170"/>
      <c r="BV107" s="286"/>
      <c r="BW107" s="170"/>
      <c r="BX107" s="170"/>
      <c r="BY107" s="170"/>
      <c r="BZ107" s="170"/>
      <c r="CA107" s="170"/>
      <c r="CB107" s="169">
        <f t="shared" si="225"/>
        <v>0</v>
      </c>
      <c r="CC107" s="275">
        <f>CD107+CG107</f>
        <v>5753881</v>
      </c>
      <c r="CD107" s="114">
        <f>BP107+BD107</f>
        <v>5753881</v>
      </c>
      <c r="CE107" s="114">
        <f aca="true" t="shared" si="469" ref="CD107:CG112">BQ107+BE107</f>
        <v>5217087</v>
      </c>
      <c r="CF107" s="114">
        <f t="shared" si="469"/>
        <v>77586</v>
      </c>
      <c r="CG107" s="114">
        <f t="shared" si="469"/>
        <v>0</v>
      </c>
      <c r="CH107" s="275">
        <f>CI107+CL107</f>
        <v>56410</v>
      </c>
      <c r="CI107" s="114">
        <f>BU107+BI107</f>
        <v>45630</v>
      </c>
      <c r="CJ107" s="114">
        <f aca="true" t="shared" si="470" ref="CJ107:CK112">BW107+BJ107</f>
        <v>15494</v>
      </c>
      <c r="CK107" s="114">
        <f t="shared" si="470"/>
        <v>0</v>
      </c>
      <c r="CL107" s="114">
        <f aca="true" t="shared" si="471" ref="CL107:CM112">BZ107+BL107</f>
        <v>10780</v>
      </c>
      <c r="CM107" s="114">
        <f t="shared" si="471"/>
        <v>10780</v>
      </c>
      <c r="CN107" s="114">
        <f t="shared" si="445"/>
        <v>5810291</v>
      </c>
      <c r="CO107" s="169">
        <f>CQ107+CT107</f>
        <v>-30196</v>
      </c>
      <c r="CP107" s="178"/>
      <c r="CQ107" s="170">
        <v>-30196</v>
      </c>
      <c r="CR107" s="170"/>
      <c r="CS107" s="170"/>
      <c r="CT107" s="170"/>
      <c r="CU107" s="169">
        <f>CV107+DA107</f>
        <v>77000</v>
      </c>
      <c r="CV107" s="170"/>
      <c r="CW107" s="286"/>
      <c r="CX107" s="170"/>
      <c r="CY107" s="170"/>
      <c r="CZ107" s="170"/>
      <c r="DA107" s="170">
        <v>77000</v>
      </c>
      <c r="DB107" s="170">
        <v>77000</v>
      </c>
      <c r="DC107" s="169">
        <f t="shared" si="227"/>
        <v>46804</v>
      </c>
      <c r="DD107" s="275">
        <f aca="true" t="shared" si="472" ref="DD107:DD112">DE107+DH107</f>
        <v>5723685</v>
      </c>
      <c r="DE107" s="114">
        <f aca="true" t="shared" si="473" ref="DE107:DH109">CQ107+CD107</f>
        <v>5723685</v>
      </c>
      <c r="DF107" s="114">
        <f t="shared" si="473"/>
        <v>5217087</v>
      </c>
      <c r="DG107" s="114">
        <f t="shared" si="473"/>
        <v>77586</v>
      </c>
      <c r="DH107" s="114">
        <f t="shared" si="473"/>
        <v>0</v>
      </c>
      <c r="DI107" s="275">
        <f>DJ107+DM107</f>
        <v>133410</v>
      </c>
      <c r="DJ107" s="114">
        <f>CV107+CI107</f>
        <v>45630</v>
      </c>
      <c r="DK107" s="114">
        <f aca="true" t="shared" si="474" ref="DK107:DL109">CX107+CJ107</f>
        <v>15494</v>
      </c>
      <c r="DL107" s="114">
        <f t="shared" si="474"/>
        <v>0</v>
      </c>
      <c r="DM107" s="114">
        <f aca="true" t="shared" si="475" ref="DM107:DN109">DA107+CL107</f>
        <v>87780</v>
      </c>
      <c r="DN107" s="114">
        <f t="shared" si="475"/>
        <v>87780</v>
      </c>
      <c r="DO107" s="114">
        <f t="shared" si="449"/>
        <v>5857095</v>
      </c>
      <c r="DP107" s="169">
        <f>DR107+DU107</f>
        <v>0</v>
      </c>
      <c r="DQ107" s="178"/>
      <c r="DR107" s="170"/>
      <c r="DS107" s="170"/>
      <c r="DT107" s="170"/>
      <c r="DU107" s="170"/>
      <c r="DV107" s="169">
        <f>DW107+EB107</f>
        <v>0</v>
      </c>
      <c r="DW107" s="170"/>
      <c r="DX107" s="286"/>
      <c r="DY107" s="170"/>
      <c r="DZ107" s="170"/>
      <c r="EA107" s="170"/>
      <c r="EB107" s="170"/>
      <c r="EC107" s="170"/>
      <c r="ED107" s="169">
        <f t="shared" si="229"/>
        <v>0</v>
      </c>
      <c r="EE107" s="275">
        <f aca="true" t="shared" si="476" ref="EE107:EE112">EF107+EI107</f>
        <v>5723685</v>
      </c>
      <c r="EF107" s="114">
        <f aca="true" t="shared" si="477" ref="EF107:EI109">DR107+DE107</f>
        <v>5723685</v>
      </c>
      <c r="EG107" s="114">
        <f t="shared" si="477"/>
        <v>5217087</v>
      </c>
      <c r="EH107" s="114">
        <f t="shared" si="477"/>
        <v>77586</v>
      </c>
      <c r="EI107" s="114">
        <f t="shared" si="477"/>
        <v>0</v>
      </c>
      <c r="EJ107" s="275">
        <f>EK107+EN107</f>
        <v>133410</v>
      </c>
      <c r="EK107" s="114">
        <f>DW107+DJ107</f>
        <v>45630</v>
      </c>
      <c r="EL107" s="114">
        <f aca="true" t="shared" si="478" ref="EL107:EM109">DY107+DK107</f>
        <v>15494</v>
      </c>
      <c r="EM107" s="114">
        <f t="shared" si="478"/>
        <v>0</v>
      </c>
      <c r="EN107" s="114">
        <f aca="true" t="shared" si="479" ref="EN107:EO109">EB107+DM107</f>
        <v>87780</v>
      </c>
      <c r="EO107" s="114">
        <f t="shared" si="479"/>
        <v>87780</v>
      </c>
      <c r="EP107" s="114">
        <f t="shared" si="436"/>
        <v>5857095</v>
      </c>
    </row>
    <row r="108" spans="1:146" s="165" customFormat="1" ht="78" customHeight="1">
      <c r="A108" s="64" t="s">
        <v>7</v>
      </c>
      <c r="B108" s="64" t="s">
        <v>51</v>
      </c>
      <c r="C108" s="119" t="s">
        <v>698</v>
      </c>
      <c r="D108" s="74" t="s">
        <v>706</v>
      </c>
      <c r="E108" s="67">
        <f>F108+I108</f>
        <v>190800</v>
      </c>
      <c r="F108" s="67">
        <v>190800</v>
      </c>
      <c r="G108" s="67"/>
      <c r="H108" s="67"/>
      <c r="I108" s="67"/>
      <c r="J108" s="67">
        <f>K108+N108</f>
        <v>0</v>
      </c>
      <c r="K108" s="67"/>
      <c r="L108" s="67"/>
      <c r="M108" s="67"/>
      <c r="N108" s="67"/>
      <c r="O108" s="67"/>
      <c r="P108" s="67">
        <f t="shared" si="374"/>
        <v>190800</v>
      </c>
      <c r="Q108" s="169">
        <f>R108+U108</f>
        <v>0</v>
      </c>
      <c r="R108" s="169"/>
      <c r="S108" s="169"/>
      <c r="T108" s="169"/>
      <c r="U108" s="169"/>
      <c r="V108" s="169">
        <f>W108+Z108</f>
        <v>0</v>
      </c>
      <c r="W108" s="169"/>
      <c r="X108" s="169"/>
      <c r="Y108" s="169"/>
      <c r="Z108" s="169"/>
      <c r="AA108" s="169"/>
      <c r="AB108" s="169">
        <f t="shared" si="221"/>
        <v>0</v>
      </c>
      <c r="AC108" s="275">
        <f>AD108+AG108</f>
        <v>190800</v>
      </c>
      <c r="AD108" s="67">
        <f t="shared" si="464"/>
        <v>190800</v>
      </c>
      <c r="AE108" s="67">
        <f t="shared" si="464"/>
        <v>0</v>
      </c>
      <c r="AF108" s="67">
        <f t="shared" si="464"/>
        <v>0</v>
      </c>
      <c r="AG108" s="67">
        <f t="shared" si="464"/>
        <v>0</v>
      </c>
      <c r="AH108" s="275">
        <f>AI108+AL108</f>
        <v>0</v>
      </c>
      <c r="AI108" s="67">
        <f t="shared" si="465"/>
        <v>0</v>
      </c>
      <c r="AJ108" s="67">
        <f t="shared" si="465"/>
        <v>0</v>
      </c>
      <c r="AK108" s="67">
        <f t="shared" si="465"/>
        <v>0</v>
      </c>
      <c r="AL108" s="67">
        <f t="shared" si="465"/>
        <v>0</v>
      </c>
      <c r="AM108" s="67">
        <f t="shared" si="465"/>
        <v>0</v>
      </c>
      <c r="AN108" s="67">
        <f t="shared" si="329"/>
        <v>190800</v>
      </c>
      <c r="AO108" s="169">
        <f>AP108+AS108</f>
        <v>0</v>
      </c>
      <c r="AP108" s="169"/>
      <c r="AQ108" s="169"/>
      <c r="AR108" s="169"/>
      <c r="AS108" s="169"/>
      <c r="AT108" s="169">
        <f>AU108+AZ108</f>
        <v>0</v>
      </c>
      <c r="AU108" s="169"/>
      <c r="AV108" s="178"/>
      <c r="AW108" s="169"/>
      <c r="AX108" s="169"/>
      <c r="AY108" s="169"/>
      <c r="AZ108" s="169"/>
      <c r="BA108" s="169"/>
      <c r="BB108" s="169">
        <f t="shared" si="223"/>
        <v>0</v>
      </c>
      <c r="BC108" s="275">
        <f>BD108+BG108</f>
        <v>190800</v>
      </c>
      <c r="BD108" s="67">
        <f t="shared" si="466"/>
        <v>190800</v>
      </c>
      <c r="BE108" s="67">
        <f t="shared" si="466"/>
        <v>0</v>
      </c>
      <c r="BF108" s="67">
        <f t="shared" si="466"/>
        <v>0</v>
      </c>
      <c r="BG108" s="67">
        <f t="shared" si="466"/>
        <v>0</v>
      </c>
      <c r="BH108" s="275">
        <f>BI108+BL108</f>
        <v>0</v>
      </c>
      <c r="BI108" s="67">
        <f>AU108+AI108</f>
        <v>0</v>
      </c>
      <c r="BJ108" s="67">
        <f t="shared" si="467"/>
        <v>0</v>
      </c>
      <c r="BK108" s="67">
        <f t="shared" si="467"/>
        <v>0</v>
      </c>
      <c r="BL108" s="67">
        <f t="shared" si="468"/>
        <v>0</v>
      </c>
      <c r="BM108" s="67">
        <f t="shared" si="468"/>
        <v>0</v>
      </c>
      <c r="BN108" s="67">
        <f t="shared" si="331"/>
        <v>190800</v>
      </c>
      <c r="BO108" s="169">
        <f>BP108+BS108</f>
        <v>33000</v>
      </c>
      <c r="BP108" s="169">
        <v>33000</v>
      </c>
      <c r="BQ108" s="169"/>
      <c r="BR108" s="169"/>
      <c r="BS108" s="169"/>
      <c r="BT108" s="169">
        <f>BU108+BZ108</f>
        <v>0</v>
      </c>
      <c r="BU108" s="169"/>
      <c r="BV108" s="178"/>
      <c r="BW108" s="169"/>
      <c r="BX108" s="169"/>
      <c r="BY108" s="169"/>
      <c r="BZ108" s="169"/>
      <c r="CA108" s="169"/>
      <c r="CB108" s="169">
        <f t="shared" si="225"/>
        <v>33000</v>
      </c>
      <c r="CC108" s="275">
        <f>CD108+CG108</f>
        <v>223800</v>
      </c>
      <c r="CD108" s="67">
        <f t="shared" si="469"/>
        <v>223800</v>
      </c>
      <c r="CE108" s="67">
        <f t="shared" si="469"/>
        <v>0</v>
      </c>
      <c r="CF108" s="67">
        <f t="shared" si="469"/>
        <v>0</v>
      </c>
      <c r="CG108" s="67">
        <f t="shared" si="469"/>
        <v>0</v>
      </c>
      <c r="CH108" s="275">
        <f>CI108+CL108</f>
        <v>0</v>
      </c>
      <c r="CI108" s="67">
        <f>BU108+BI108</f>
        <v>0</v>
      </c>
      <c r="CJ108" s="67">
        <f t="shared" si="470"/>
        <v>0</v>
      </c>
      <c r="CK108" s="67">
        <f t="shared" si="470"/>
        <v>0</v>
      </c>
      <c r="CL108" s="67">
        <f t="shared" si="471"/>
        <v>0</v>
      </c>
      <c r="CM108" s="67">
        <f t="shared" si="471"/>
        <v>0</v>
      </c>
      <c r="CN108" s="67">
        <f t="shared" si="445"/>
        <v>223800</v>
      </c>
      <c r="CO108" s="169">
        <f>CQ108+CT108</f>
        <v>0</v>
      </c>
      <c r="CP108" s="178"/>
      <c r="CQ108" s="169"/>
      <c r="CR108" s="169"/>
      <c r="CS108" s="169"/>
      <c r="CT108" s="169"/>
      <c r="CU108" s="169">
        <f>CV108+DA108</f>
        <v>0</v>
      </c>
      <c r="CV108" s="169"/>
      <c r="CW108" s="178"/>
      <c r="CX108" s="169"/>
      <c r="CY108" s="169"/>
      <c r="CZ108" s="169"/>
      <c r="DA108" s="169"/>
      <c r="DB108" s="169"/>
      <c r="DC108" s="169">
        <f t="shared" si="227"/>
        <v>0</v>
      </c>
      <c r="DD108" s="275">
        <f t="shared" si="472"/>
        <v>223800</v>
      </c>
      <c r="DE108" s="67">
        <f t="shared" si="473"/>
        <v>223800</v>
      </c>
      <c r="DF108" s="67">
        <f t="shared" si="473"/>
        <v>0</v>
      </c>
      <c r="DG108" s="67">
        <f t="shared" si="473"/>
        <v>0</v>
      </c>
      <c r="DH108" s="67">
        <f t="shared" si="473"/>
        <v>0</v>
      </c>
      <c r="DI108" s="275">
        <f>DJ108+DM108</f>
        <v>0</v>
      </c>
      <c r="DJ108" s="67">
        <f>CV108+CI108</f>
        <v>0</v>
      </c>
      <c r="DK108" s="67">
        <f t="shared" si="474"/>
        <v>0</v>
      </c>
      <c r="DL108" s="67">
        <f t="shared" si="474"/>
        <v>0</v>
      </c>
      <c r="DM108" s="67">
        <f t="shared" si="475"/>
        <v>0</v>
      </c>
      <c r="DN108" s="67">
        <f t="shared" si="475"/>
        <v>0</v>
      </c>
      <c r="DO108" s="67">
        <f t="shared" si="449"/>
        <v>223800</v>
      </c>
      <c r="DP108" s="169">
        <f>DR108+DU108</f>
        <v>0</v>
      </c>
      <c r="DQ108" s="178"/>
      <c r="DR108" s="169"/>
      <c r="DS108" s="169"/>
      <c r="DT108" s="169"/>
      <c r="DU108" s="169"/>
      <c r="DV108" s="169">
        <f>DW108+EB108</f>
        <v>0</v>
      </c>
      <c r="DW108" s="169"/>
      <c r="DX108" s="178"/>
      <c r="DY108" s="169"/>
      <c r="DZ108" s="169"/>
      <c r="EA108" s="169"/>
      <c r="EB108" s="169"/>
      <c r="EC108" s="169"/>
      <c r="ED108" s="169">
        <f t="shared" si="229"/>
        <v>0</v>
      </c>
      <c r="EE108" s="275">
        <f t="shared" si="476"/>
        <v>223800</v>
      </c>
      <c r="EF108" s="67">
        <f t="shared" si="477"/>
        <v>223800</v>
      </c>
      <c r="EG108" s="67">
        <f t="shared" si="477"/>
        <v>0</v>
      </c>
      <c r="EH108" s="67">
        <f t="shared" si="477"/>
        <v>0</v>
      </c>
      <c r="EI108" s="67">
        <f t="shared" si="477"/>
        <v>0</v>
      </c>
      <c r="EJ108" s="275">
        <f>EK108+EN108</f>
        <v>0</v>
      </c>
      <c r="EK108" s="67">
        <f>DW108+DJ108</f>
        <v>0</v>
      </c>
      <c r="EL108" s="67">
        <f t="shared" si="478"/>
        <v>0</v>
      </c>
      <c r="EM108" s="67">
        <f t="shared" si="478"/>
        <v>0</v>
      </c>
      <c r="EN108" s="67">
        <f t="shared" si="479"/>
        <v>0</v>
      </c>
      <c r="EO108" s="67">
        <f t="shared" si="479"/>
        <v>0</v>
      </c>
      <c r="EP108" s="67">
        <f t="shared" si="436"/>
        <v>223800</v>
      </c>
    </row>
    <row r="109" spans="1:146" s="165" customFormat="1" ht="87" customHeight="1">
      <c r="A109" s="64" t="s">
        <v>8</v>
      </c>
      <c r="B109" s="64" t="s">
        <v>68</v>
      </c>
      <c r="C109" s="119" t="s">
        <v>680</v>
      </c>
      <c r="D109" s="77" t="s">
        <v>9</v>
      </c>
      <c r="E109" s="67">
        <f>F109+I109</f>
        <v>239504</v>
      </c>
      <c r="F109" s="67">
        <v>239504</v>
      </c>
      <c r="G109" s="67"/>
      <c r="H109" s="67"/>
      <c r="I109" s="67"/>
      <c r="J109" s="67">
        <f>K109+N109</f>
        <v>0</v>
      </c>
      <c r="K109" s="67"/>
      <c r="L109" s="67"/>
      <c r="M109" s="67"/>
      <c r="N109" s="67"/>
      <c r="O109" s="67"/>
      <c r="P109" s="67">
        <f t="shared" si="374"/>
        <v>239504</v>
      </c>
      <c r="Q109" s="169">
        <f>R109+U109</f>
        <v>0</v>
      </c>
      <c r="R109" s="169"/>
      <c r="S109" s="169"/>
      <c r="T109" s="169"/>
      <c r="U109" s="169"/>
      <c r="V109" s="169">
        <f>W109+Z109</f>
        <v>0</v>
      </c>
      <c r="W109" s="169"/>
      <c r="X109" s="169"/>
      <c r="Y109" s="169"/>
      <c r="Z109" s="169"/>
      <c r="AA109" s="169"/>
      <c r="AB109" s="169">
        <f t="shared" si="221"/>
        <v>0</v>
      </c>
      <c r="AC109" s="275">
        <f>AD109+AG109</f>
        <v>239504</v>
      </c>
      <c r="AD109" s="67">
        <f t="shared" si="464"/>
        <v>239504</v>
      </c>
      <c r="AE109" s="67">
        <f t="shared" si="464"/>
        <v>0</v>
      </c>
      <c r="AF109" s="67">
        <f t="shared" si="464"/>
        <v>0</v>
      </c>
      <c r="AG109" s="67">
        <f t="shared" si="464"/>
        <v>0</v>
      </c>
      <c r="AH109" s="275">
        <f>AI109+AL109</f>
        <v>0</v>
      </c>
      <c r="AI109" s="67">
        <f t="shared" si="465"/>
        <v>0</v>
      </c>
      <c r="AJ109" s="67">
        <f t="shared" si="465"/>
        <v>0</v>
      </c>
      <c r="AK109" s="67">
        <f t="shared" si="465"/>
        <v>0</v>
      </c>
      <c r="AL109" s="67">
        <f t="shared" si="465"/>
        <v>0</v>
      </c>
      <c r="AM109" s="67">
        <f t="shared" si="465"/>
        <v>0</v>
      </c>
      <c r="AN109" s="67">
        <f t="shared" si="329"/>
        <v>239504</v>
      </c>
      <c r="AO109" s="169">
        <f>AP109+AS109</f>
        <v>0</v>
      </c>
      <c r="AP109" s="169"/>
      <c r="AQ109" s="169"/>
      <c r="AR109" s="169"/>
      <c r="AS109" s="169"/>
      <c r="AT109" s="169">
        <f>AU109+AZ109</f>
        <v>0</v>
      </c>
      <c r="AU109" s="169"/>
      <c r="AV109" s="178"/>
      <c r="AW109" s="169"/>
      <c r="AX109" s="169"/>
      <c r="AY109" s="169"/>
      <c r="AZ109" s="169"/>
      <c r="BA109" s="169"/>
      <c r="BB109" s="169">
        <f t="shared" si="223"/>
        <v>0</v>
      </c>
      <c r="BC109" s="275">
        <f>BD109+BG109</f>
        <v>239504</v>
      </c>
      <c r="BD109" s="67">
        <f t="shared" si="466"/>
        <v>239504</v>
      </c>
      <c r="BE109" s="67">
        <f t="shared" si="466"/>
        <v>0</v>
      </c>
      <c r="BF109" s="67">
        <f t="shared" si="466"/>
        <v>0</v>
      </c>
      <c r="BG109" s="67">
        <f t="shared" si="466"/>
        <v>0</v>
      </c>
      <c r="BH109" s="275">
        <f>BI109+BL109</f>
        <v>0</v>
      </c>
      <c r="BI109" s="67">
        <f>AU109+AI109</f>
        <v>0</v>
      </c>
      <c r="BJ109" s="67">
        <f t="shared" si="467"/>
        <v>0</v>
      </c>
      <c r="BK109" s="67">
        <f t="shared" si="467"/>
        <v>0</v>
      </c>
      <c r="BL109" s="67">
        <f t="shared" si="468"/>
        <v>0</v>
      </c>
      <c r="BM109" s="67">
        <f t="shared" si="468"/>
        <v>0</v>
      </c>
      <c r="BN109" s="67">
        <f t="shared" si="331"/>
        <v>239504</v>
      </c>
      <c r="BO109" s="169">
        <f>BP109+BS109</f>
        <v>0</v>
      </c>
      <c r="BP109" s="169"/>
      <c r="BQ109" s="169"/>
      <c r="BR109" s="169"/>
      <c r="BS109" s="169"/>
      <c r="BT109" s="169">
        <f>BU109+BZ109</f>
        <v>0</v>
      </c>
      <c r="BU109" s="169"/>
      <c r="BV109" s="178"/>
      <c r="BW109" s="169"/>
      <c r="BX109" s="169"/>
      <c r="BY109" s="169"/>
      <c r="BZ109" s="169"/>
      <c r="CA109" s="169"/>
      <c r="CB109" s="169">
        <f t="shared" si="225"/>
        <v>0</v>
      </c>
      <c r="CC109" s="275">
        <f>CD109+CG109</f>
        <v>239504</v>
      </c>
      <c r="CD109" s="67">
        <f t="shared" si="469"/>
        <v>239504</v>
      </c>
      <c r="CE109" s="67">
        <f t="shared" si="469"/>
        <v>0</v>
      </c>
      <c r="CF109" s="67">
        <f t="shared" si="469"/>
        <v>0</v>
      </c>
      <c r="CG109" s="67">
        <f t="shared" si="469"/>
        <v>0</v>
      </c>
      <c r="CH109" s="275">
        <f>CI109+CL109</f>
        <v>0</v>
      </c>
      <c r="CI109" s="67">
        <f>BU109+BI109</f>
        <v>0</v>
      </c>
      <c r="CJ109" s="67">
        <f t="shared" si="470"/>
        <v>0</v>
      </c>
      <c r="CK109" s="67">
        <f t="shared" si="470"/>
        <v>0</v>
      </c>
      <c r="CL109" s="67">
        <f t="shared" si="471"/>
        <v>0</v>
      </c>
      <c r="CM109" s="67">
        <f t="shared" si="471"/>
        <v>0</v>
      </c>
      <c r="CN109" s="67">
        <f t="shared" si="445"/>
        <v>239504</v>
      </c>
      <c r="CO109" s="169">
        <f>CQ109+CT109</f>
        <v>0</v>
      </c>
      <c r="CP109" s="178"/>
      <c r="CQ109" s="169"/>
      <c r="CR109" s="169"/>
      <c r="CS109" s="169"/>
      <c r="CT109" s="169"/>
      <c r="CU109" s="169">
        <f>CV109+DA109</f>
        <v>0</v>
      </c>
      <c r="CV109" s="169"/>
      <c r="CW109" s="178"/>
      <c r="CX109" s="169"/>
      <c r="CY109" s="169"/>
      <c r="CZ109" s="169"/>
      <c r="DA109" s="169"/>
      <c r="DB109" s="169"/>
      <c r="DC109" s="169">
        <f t="shared" si="227"/>
        <v>0</v>
      </c>
      <c r="DD109" s="275">
        <f t="shared" si="472"/>
        <v>239504</v>
      </c>
      <c r="DE109" s="67">
        <f t="shared" si="473"/>
        <v>239504</v>
      </c>
      <c r="DF109" s="67">
        <f t="shared" si="473"/>
        <v>0</v>
      </c>
      <c r="DG109" s="67">
        <f t="shared" si="473"/>
        <v>0</v>
      </c>
      <c r="DH109" s="67">
        <f t="shared" si="473"/>
        <v>0</v>
      </c>
      <c r="DI109" s="275">
        <f>DJ109+DM109</f>
        <v>0</v>
      </c>
      <c r="DJ109" s="67">
        <f>CV109+CI109</f>
        <v>0</v>
      </c>
      <c r="DK109" s="67">
        <f t="shared" si="474"/>
        <v>0</v>
      </c>
      <c r="DL109" s="67">
        <f t="shared" si="474"/>
        <v>0</v>
      </c>
      <c r="DM109" s="67">
        <f t="shared" si="475"/>
        <v>0</v>
      </c>
      <c r="DN109" s="67">
        <f t="shared" si="475"/>
        <v>0</v>
      </c>
      <c r="DO109" s="67">
        <f t="shared" si="449"/>
        <v>239504</v>
      </c>
      <c r="DP109" s="169">
        <f>DR109+DU109</f>
        <v>0</v>
      </c>
      <c r="DQ109" s="178"/>
      <c r="DR109" s="169"/>
      <c r="DS109" s="169"/>
      <c r="DT109" s="169"/>
      <c r="DU109" s="169"/>
      <c r="DV109" s="169">
        <f>DW109+EB109</f>
        <v>0</v>
      </c>
      <c r="DW109" s="169"/>
      <c r="DX109" s="178"/>
      <c r="DY109" s="169"/>
      <c r="DZ109" s="169"/>
      <c r="EA109" s="169"/>
      <c r="EB109" s="169"/>
      <c r="EC109" s="169"/>
      <c r="ED109" s="169">
        <f t="shared" si="229"/>
        <v>0</v>
      </c>
      <c r="EE109" s="275">
        <f t="shared" si="476"/>
        <v>239504</v>
      </c>
      <c r="EF109" s="67">
        <f t="shared" si="477"/>
        <v>239504</v>
      </c>
      <c r="EG109" s="67">
        <f t="shared" si="477"/>
        <v>0</v>
      </c>
      <c r="EH109" s="67">
        <f t="shared" si="477"/>
        <v>0</v>
      </c>
      <c r="EI109" s="67">
        <f t="shared" si="477"/>
        <v>0</v>
      </c>
      <c r="EJ109" s="275">
        <f>EK109+EN109</f>
        <v>0</v>
      </c>
      <c r="EK109" s="67">
        <f>DW109+DJ109</f>
        <v>0</v>
      </c>
      <c r="EL109" s="67">
        <f t="shared" si="478"/>
        <v>0</v>
      </c>
      <c r="EM109" s="67">
        <f t="shared" si="478"/>
        <v>0</v>
      </c>
      <c r="EN109" s="67">
        <f t="shared" si="479"/>
        <v>0</v>
      </c>
      <c r="EO109" s="67">
        <f t="shared" si="479"/>
        <v>0</v>
      </c>
      <c r="EP109" s="67">
        <f t="shared" si="436"/>
        <v>239504</v>
      </c>
    </row>
    <row r="110" spans="1:146" s="165" customFormat="1" ht="55.5" customHeight="1">
      <c r="A110" s="64" t="s">
        <v>413</v>
      </c>
      <c r="B110" s="64" t="s">
        <v>414</v>
      </c>
      <c r="C110" s="119"/>
      <c r="D110" s="583" t="s">
        <v>417</v>
      </c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275"/>
      <c r="AD110" s="67"/>
      <c r="AE110" s="67"/>
      <c r="AF110" s="67"/>
      <c r="AG110" s="67"/>
      <c r="AH110" s="275"/>
      <c r="AI110" s="67"/>
      <c r="AJ110" s="67"/>
      <c r="AK110" s="67"/>
      <c r="AL110" s="67"/>
      <c r="AM110" s="67"/>
      <c r="AN110" s="67"/>
      <c r="AO110" s="169"/>
      <c r="AP110" s="169"/>
      <c r="AQ110" s="169"/>
      <c r="AR110" s="169"/>
      <c r="AS110" s="169"/>
      <c r="AT110" s="169"/>
      <c r="AU110" s="169"/>
      <c r="AV110" s="178"/>
      <c r="AW110" s="169"/>
      <c r="AX110" s="169"/>
      <c r="AY110" s="169"/>
      <c r="AZ110" s="169"/>
      <c r="BA110" s="169"/>
      <c r="BB110" s="169"/>
      <c r="BC110" s="275"/>
      <c r="BD110" s="67"/>
      <c r="BE110" s="67"/>
      <c r="BF110" s="67"/>
      <c r="BG110" s="67"/>
      <c r="BH110" s="275"/>
      <c r="BI110" s="67"/>
      <c r="BJ110" s="67"/>
      <c r="BK110" s="67"/>
      <c r="BL110" s="67"/>
      <c r="BM110" s="67"/>
      <c r="BN110" s="67"/>
      <c r="BO110" s="169"/>
      <c r="BP110" s="169"/>
      <c r="BQ110" s="169"/>
      <c r="BR110" s="169"/>
      <c r="BS110" s="169"/>
      <c r="BT110" s="169"/>
      <c r="BU110" s="169"/>
      <c r="BV110" s="178"/>
      <c r="BW110" s="169"/>
      <c r="BX110" s="169"/>
      <c r="BY110" s="169"/>
      <c r="BZ110" s="169"/>
      <c r="CA110" s="169"/>
      <c r="CB110" s="169"/>
      <c r="CC110" s="275"/>
      <c r="CD110" s="67"/>
      <c r="CE110" s="67"/>
      <c r="CF110" s="67"/>
      <c r="CG110" s="67"/>
      <c r="CH110" s="275"/>
      <c r="CI110" s="67"/>
      <c r="CJ110" s="67"/>
      <c r="CK110" s="67"/>
      <c r="CL110" s="67"/>
      <c r="CM110" s="67"/>
      <c r="CN110" s="67"/>
      <c r="CO110" s="169">
        <f>CO111</f>
        <v>781472</v>
      </c>
      <c r="CP110" s="178"/>
      <c r="CQ110" s="169">
        <f>CQ111</f>
        <v>781472</v>
      </c>
      <c r="CR110" s="169"/>
      <c r="CS110" s="169"/>
      <c r="CT110" s="169"/>
      <c r="CU110" s="169"/>
      <c r="CV110" s="169"/>
      <c r="CW110" s="178"/>
      <c r="CX110" s="169"/>
      <c r="CY110" s="169"/>
      <c r="CZ110" s="169"/>
      <c r="DA110" s="169"/>
      <c r="DB110" s="169"/>
      <c r="DC110" s="169"/>
      <c r="DD110" s="275">
        <f t="shared" si="472"/>
        <v>781472</v>
      </c>
      <c r="DE110" s="67">
        <f>CQ110+CD110</f>
        <v>781472</v>
      </c>
      <c r="DF110" s="67"/>
      <c r="DG110" s="67"/>
      <c r="DH110" s="67"/>
      <c r="DI110" s="275"/>
      <c r="DJ110" s="67"/>
      <c r="DK110" s="67"/>
      <c r="DL110" s="67"/>
      <c r="DM110" s="67"/>
      <c r="DN110" s="67"/>
      <c r="DO110" s="67"/>
      <c r="DP110" s="169">
        <f>DP111</f>
        <v>0</v>
      </c>
      <c r="DQ110" s="178"/>
      <c r="DR110" s="169">
        <f>DR111</f>
        <v>0</v>
      </c>
      <c r="DS110" s="169"/>
      <c r="DT110" s="169"/>
      <c r="DU110" s="169"/>
      <c r="DV110" s="169"/>
      <c r="DW110" s="169"/>
      <c r="DX110" s="178"/>
      <c r="DY110" s="169"/>
      <c r="DZ110" s="169"/>
      <c r="EA110" s="169"/>
      <c r="EB110" s="169"/>
      <c r="EC110" s="169"/>
      <c r="ED110" s="169"/>
      <c r="EE110" s="275">
        <f t="shared" si="476"/>
        <v>781472</v>
      </c>
      <c r="EF110" s="67">
        <f>DR110+DE110</f>
        <v>781472</v>
      </c>
      <c r="EG110" s="67"/>
      <c r="EH110" s="67"/>
      <c r="EI110" s="67"/>
      <c r="EJ110" s="275"/>
      <c r="EK110" s="67"/>
      <c r="EL110" s="67"/>
      <c r="EM110" s="67"/>
      <c r="EN110" s="67"/>
      <c r="EO110" s="67"/>
      <c r="EP110" s="67"/>
    </row>
    <row r="111" spans="1:146" s="165" customFormat="1" ht="192" customHeight="1">
      <c r="A111" s="64" t="s">
        <v>413</v>
      </c>
      <c r="B111" s="64" t="s">
        <v>415</v>
      </c>
      <c r="C111" s="444">
        <v>1060</v>
      </c>
      <c r="D111" s="76" t="s">
        <v>416</v>
      </c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275"/>
      <c r="AD111" s="67"/>
      <c r="AE111" s="67"/>
      <c r="AF111" s="67"/>
      <c r="AG111" s="67"/>
      <c r="AH111" s="275"/>
      <c r="AI111" s="67"/>
      <c r="AJ111" s="67"/>
      <c r="AK111" s="67"/>
      <c r="AL111" s="67"/>
      <c r="AM111" s="67"/>
      <c r="AN111" s="67"/>
      <c r="AO111" s="169"/>
      <c r="AP111" s="169"/>
      <c r="AQ111" s="169"/>
      <c r="AR111" s="169"/>
      <c r="AS111" s="169"/>
      <c r="AT111" s="169"/>
      <c r="AU111" s="169"/>
      <c r="AV111" s="178"/>
      <c r="AW111" s="169"/>
      <c r="AX111" s="169"/>
      <c r="AY111" s="169"/>
      <c r="AZ111" s="169"/>
      <c r="BA111" s="169"/>
      <c r="BB111" s="169"/>
      <c r="BC111" s="275"/>
      <c r="BD111" s="67"/>
      <c r="BE111" s="67"/>
      <c r="BF111" s="67"/>
      <c r="BG111" s="67"/>
      <c r="BH111" s="275"/>
      <c r="BI111" s="67"/>
      <c r="BJ111" s="67"/>
      <c r="BK111" s="67"/>
      <c r="BL111" s="67"/>
      <c r="BM111" s="67"/>
      <c r="BN111" s="67"/>
      <c r="BO111" s="169"/>
      <c r="BP111" s="169"/>
      <c r="BQ111" s="169"/>
      <c r="BR111" s="169"/>
      <c r="BS111" s="169"/>
      <c r="BT111" s="169"/>
      <c r="BU111" s="169"/>
      <c r="BV111" s="178"/>
      <c r="BW111" s="169"/>
      <c r="BX111" s="169"/>
      <c r="BY111" s="169"/>
      <c r="BZ111" s="169"/>
      <c r="CA111" s="169"/>
      <c r="CB111" s="169"/>
      <c r="CC111" s="275"/>
      <c r="CD111" s="67"/>
      <c r="CE111" s="67"/>
      <c r="CF111" s="67"/>
      <c r="CG111" s="67"/>
      <c r="CH111" s="275"/>
      <c r="CI111" s="67"/>
      <c r="CJ111" s="67"/>
      <c r="CK111" s="67"/>
      <c r="CL111" s="67"/>
      <c r="CM111" s="67"/>
      <c r="CN111" s="67"/>
      <c r="CO111" s="169">
        <f>CQ111+CT111</f>
        <v>781472</v>
      </c>
      <c r="CP111" s="178"/>
      <c r="CQ111" s="169">
        <v>781472</v>
      </c>
      <c r="CR111" s="169"/>
      <c r="CS111" s="169"/>
      <c r="CT111" s="169"/>
      <c r="CU111" s="169"/>
      <c r="CV111" s="169"/>
      <c r="CW111" s="178"/>
      <c r="CX111" s="169"/>
      <c r="CY111" s="169"/>
      <c r="CZ111" s="169"/>
      <c r="DA111" s="169"/>
      <c r="DB111" s="169"/>
      <c r="DC111" s="169"/>
      <c r="DD111" s="275">
        <f t="shared" si="472"/>
        <v>781472</v>
      </c>
      <c r="DE111" s="114">
        <f>CQ111+CD111</f>
        <v>781472</v>
      </c>
      <c r="DF111" s="67"/>
      <c r="DG111" s="67"/>
      <c r="DH111" s="67"/>
      <c r="DI111" s="275"/>
      <c r="DJ111" s="67"/>
      <c r="DK111" s="67"/>
      <c r="DL111" s="67"/>
      <c r="DM111" s="67"/>
      <c r="DN111" s="67"/>
      <c r="DO111" s="67"/>
      <c r="DP111" s="169">
        <f>DR111+DU111</f>
        <v>0</v>
      </c>
      <c r="DQ111" s="178"/>
      <c r="DR111" s="169"/>
      <c r="DS111" s="169"/>
      <c r="DT111" s="169"/>
      <c r="DU111" s="169"/>
      <c r="DV111" s="169"/>
      <c r="DW111" s="169"/>
      <c r="DX111" s="178"/>
      <c r="DY111" s="169"/>
      <c r="DZ111" s="169"/>
      <c r="EA111" s="169"/>
      <c r="EB111" s="169"/>
      <c r="EC111" s="169"/>
      <c r="ED111" s="169"/>
      <c r="EE111" s="275">
        <f t="shared" si="476"/>
        <v>781472</v>
      </c>
      <c r="EF111" s="114">
        <f>DR111+DE111</f>
        <v>781472</v>
      </c>
      <c r="EG111" s="67"/>
      <c r="EH111" s="67"/>
      <c r="EI111" s="67"/>
      <c r="EJ111" s="275"/>
      <c r="EK111" s="67"/>
      <c r="EL111" s="67"/>
      <c r="EM111" s="67"/>
      <c r="EN111" s="67"/>
      <c r="EO111" s="67"/>
      <c r="EP111" s="67"/>
    </row>
    <row r="112" spans="1:146" s="165" customFormat="1" ht="183" customHeight="1">
      <c r="A112" s="64" t="s">
        <v>111</v>
      </c>
      <c r="B112" s="64">
        <v>3230</v>
      </c>
      <c r="C112" s="164">
        <v>1040</v>
      </c>
      <c r="D112" s="77" t="s">
        <v>191</v>
      </c>
      <c r="E112" s="67">
        <f>F112+I112</f>
        <v>447084</v>
      </c>
      <c r="F112" s="67">
        <v>447084</v>
      </c>
      <c r="G112" s="67"/>
      <c r="H112" s="67"/>
      <c r="I112" s="67"/>
      <c r="J112" s="67">
        <f>K112+N112</f>
        <v>0</v>
      </c>
      <c r="K112" s="67"/>
      <c r="L112" s="67"/>
      <c r="M112" s="67"/>
      <c r="N112" s="67"/>
      <c r="O112" s="67"/>
      <c r="P112" s="67">
        <f t="shared" si="374"/>
        <v>447084</v>
      </c>
      <c r="Q112" s="169">
        <f>R112+U112</f>
        <v>0</v>
      </c>
      <c r="R112" s="169"/>
      <c r="S112" s="169"/>
      <c r="T112" s="169"/>
      <c r="U112" s="169"/>
      <c r="V112" s="169">
        <f>W112+Z112</f>
        <v>0</v>
      </c>
      <c r="W112" s="169"/>
      <c r="X112" s="169"/>
      <c r="Y112" s="169"/>
      <c r="Z112" s="169"/>
      <c r="AA112" s="169"/>
      <c r="AB112" s="169">
        <f t="shared" si="221"/>
        <v>0</v>
      </c>
      <c r="AC112" s="275">
        <f>AD112+AG112</f>
        <v>447084</v>
      </c>
      <c r="AD112" s="67">
        <f t="shared" si="464"/>
        <v>447084</v>
      </c>
      <c r="AE112" s="67">
        <f t="shared" si="464"/>
        <v>0</v>
      </c>
      <c r="AF112" s="67">
        <f t="shared" si="464"/>
        <v>0</v>
      </c>
      <c r="AG112" s="67">
        <f t="shared" si="464"/>
        <v>0</v>
      </c>
      <c r="AH112" s="275">
        <f>AI112+AL112</f>
        <v>0</v>
      </c>
      <c r="AI112" s="67">
        <f t="shared" si="465"/>
        <v>0</v>
      </c>
      <c r="AJ112" s="67">
        <f t="shared" si="465"/>
        <v>0</v>
      </c>
      <c r="AK112" s="67">
        <f t="shared" si="465"/>
        <v>0</v>
      </c>
      <c r="AL112" s="67">
        <f t="shared" si="465"/>
        <v>0</v>
      </c>
      <c r="AM112" s="67">
        <f t="shared" si="465"/>
        <v>0</v>
      </c>
      <c r="AN112" s="67">
        <f t="shared" si="329"/>
        <v>447084</v>
      </c>
      <c r="AO112" s="169">
        <f>AP112+AS112</f>
        <v>0</v>
      </c>
      <c r="AP112" s="169"/>
      <c r="AQ112" s="169"/>
      <c r="AR112" s="169"/>
      <c r="AS112" s="169"/>
      <c r="AT112" s="169">
        <f>AU112+AZ112</f>
        <v>0</v>
      </c>
      <c r="AU112" s="169"/>
      <c r="AV112" s="178"/>
      <c r="AW112" s="169"/>
      <c r="AX112" s="169"/>
      <c r="AY112" s="169"/>
      <c r="AZ112" s="169"/>
      <c r="BA112" s="169"/>
      <c r="BB112" s="169">
        <f t="shared" si="223"/>
        <v>0</v>
      </c>
      <c r="BC112" s="275">
        <f>BD112+BG112</f>
        <v>447084</v>
      </c>
      <c r="BD112" s="67">
        <f t="shared" si="466"/>
        <v>447084</v>
      </c>
      <c r="BE112" s="67">
        <f t="shared" si="466"/>
        <v>0</v>
      </c>
      <c r="BF112" s="67">
        <f t="shared" si="466"/>
        <v>0</v>
      </c>
      <c r="BG112" s="67">
        <f t="shared" si="466"/>
        <v>0</v>
      </c>
      <c r="BH112" s="275">
        <f>BI112+BL112</f>
        <v>0</v>
      </c>
      <c r="BI112" s="67">
        <f>AU112+AI112</f>
        <v>0</v>
      </c>
      <c r="BJ112" s="67">
        <f t="shared" si="467"/>
        <v>0</v>
      </c>
      <c r="BK112" s="67">
        <f t="shared" si="467"/>
        <v>0</v>
      </c>
      <c r="BL112" s="67">
        <f t="shared" si="468"/>
        <v>0</v>
      </c>
      <c r="BM112" s="67">
        <f t="shared" si="468"/>
        <v>0</v>
      </c>
      <c r="BN112" s="67">
        <f t="shared" si="331"/>
        <v>447084</v>
      </c>
      <c r="BO112" s="169">
        <f>BP112+BS112</f>
        <v>0</v>
      </c>
      <c r="BP112" s="169"/>
      <c r="BQ112" s="169"/>
      <c r="BR112" s="169"/>
      <c r="BS112" s="169"/>
      <c r="BT112" s="169">
        <f>BU112+BZ112</f>
        <v>0</v>
      </c>
      <c r="BU112" s="169"/>
      <c r="BV112" s="178"/>
      <c r="BW112" s="169"/>
      <c r="BX112" s="169"/>
      <c r="BY112" s="169"/>
      <c r="BZ112" s="169"/>
      <c r="CA112" s="169"/>
      <c r="CB112" s="169">
        <f t="shared" si="225"/>
        <v>0</v>
      </c>
      <c r="CC112" s="275">
        <f>CD112+CG112</f>
        <v>447084</v>
      </c>
      <c r="CD112" s="67">
        <f t="shared" si="469"/>
        <v>447084</v>
      </c>
      <c r="CE112" s="67">
        <f t="shared" si="469"/>
        <v>0</v>
      </c>
      <c r="CF112" s="67">
        <f t="shared" si="469"/>
        <v>0</v>
      </c>
      <c r="CG112" s="67">
        <f t="shared" si="469"/>
        <v>0</v>
      </c>
      <c r="CH112" s="275">
        <f>CI112+CL112</f>
        <v>0</v>
      </c>
      <c r="CI112" s="67">
        <f>BU112+BI112</f>
        <v>0</v>
      </c>
      <c r="CJ112" s="67">
        <f t="shared" si="470"/>
        <v>0</v>
      </c>
      <c r="CK112" s="67">
        <f t="shared" si="470"/>
        <v>0</v>
      </c>
      <c r="CL112" s="67">
        <f t="shared" si="471"/>
        <v>0</v>
      </c>
      <c r="CM112" s="67">
        <f t="shared" si="471"/>
        <v>0</v>
      </c>
      <c r="CN112" s="67">
        <f t="shared" si="445"/>
        <v>447084</v>
      </c>
      <c r="CO112" s="169">
        <f>CQ112+CT112</f>
        <v>0</v>
      </c>
      <c r="CP112" s="178"/>
      <c r="CQ112" s="169"/>
      <c r="CR112" s="169"/>
      <c r="CS112" s="169"/>
      <c r="CT112" s="169"/>
      <c r="CU112" s="169">
        <f>CV112+DA112</f>
        <v>0</v>
      </c>
      <c r="CV112" s="169"/>
      <c r="CW112" s="178"/>
      <c r="CX112" s="169"/>
      <c r="CY112" s="169"/>
      <c r="CZ112" s="169"/>
      <c r="DA112" s="169"/>
      <c r="DB112" s="169"/>
      <c r="DC112" s="169">
        <f t="shared" si="227"/>
        <v>0</v>
      </c>
      <c r="DD112" s="275">
        <f t="shared" si="472"/>
        <v>447084</v>
      </c>
      <c r="DE112" s="67">
        <f>CQ112+CD112</f>
        <v>447084</v>
      </c>
      <c r="DF112" s="67">
        <f>CR112+CE112</f>
        <v>0</v>
      </c>
      <c r="DG112" s="67">
        <f>CS112+CF112</f>
        <v>0</v>
      </c>
      <c r="DH112" s="67">
        <f>CT112+CG112</f>
        <v>0</v>
      </c>
      <c r="DI112" s="275">
        <f>DJ112+DM112</f>
        <v>0</v>
      </c>
      <c r="DJ112" s="67">
        <f>CV112+CI112</f>
        <v>0</v>
      </c>
      <c r="DK112" s="67">
        <f>CX112+CJ112</f>
        <v>0</v>
      </c>
      <c r="DL112" s="67">
        <f>CY112+CK112</f>
        <v>0</v>
      </c>
      <c r="DM112" s="67">
        <f>DA112+CL112</f>
        <v>0</v>
      </c>
      <c r="DN112" s="67">
        <f>DB112+CM112</f>
        <v>0</v>
      </c>
      <c r="DO112" s="67">
        <f t="shared" si="449"/>
        <v>447084</v>
      </c>
      <c r="DP112" s="169">
        <f>DR112+DU112</f>
        <v>0</v>
      </c>
      <c r="DQ112" s="178"/>
      <c r="DR112" s="169"/>
      <c r="DS112" s="169"/>
      <c r="DT112" s="169"/>
      <c r="DU112" s="169"/>
      <c r="DV112" s="169">
        <f>DW112+EB112</f>
        <v>0</v>
      </c>
      <c r="DW112" s="169"/>
      <c r="DX112" s="178"/>
      <c r="DY112" s="169"/>
      <c r="DZ112" s="169"/>
      <c r="EA112" s="169"/>
      <c r="EB112" s="169"/>
      <c r="EC112" s="169"/>
      <c r="ED112" s="169">
        <f>DP112+DV112</f>
        <v>0</v>
      </c>
      <c r="EE112" s="275">
        <f t="shared" si="476"/>
        <v>447084</v>
      </c>
      <c r="EF112" s="67">
        <f>DR112+DE112</f>
        <v>447084</v>
      </c>
      <c r="EG112" s="67">
        <f>DS112+DF112</f>
        <v>0</v>
      </c>
      <c r="EH112" s="67">
        <f>DT112+DG112</f>
        <v>0</v>
      </c>
      <c r="EI112" s="67">
        <f>DU112+DH112</f>
        <v>0</v>
      </c>
      <c r="EJ112" s="275">
        <f>EK112+EN112</f>
        <v>0</v>
      </c>
      <c r="EK112" s="67">
        <f>DW112+DJ112</f>
        <v>0</v>
      </c>
      <c r="EL112" s="67">
        <f>DY112+DK112</f>
        <v>0</v>
      </c>
      <c r="EM112" s="67">
        <f>DZ112+DL112</f>
        <v>0</v>
      </c>
      <c r="EN112" s="67">
        <f>EB112+DM112</f>
        <v>0</v>
      </c>
      <c r="EO112" s="67">
        <f>EC112+DN112</f>
        <v>0</v>
      </c>
      <c r="EP112" s="67">
        <f aca="true" t="shared" si="480" ref="EP112:EP128">EE112+EJ112</f>
        <v>447084</v>
      </c>
    </row>
    <row r="113" spans="1:146" ht="15.75" customHeight="1">
      <c r="A113" s="72" t="s">
        <v>115</v>
      </c>
      <c r="B113" s="64">
        <v>3240</v>
      </c>
      <c r="C113" s="119"/>
      <c r="D113" s="77" t="s">
        <v>108</v>
      </c>
      <c r="E113" s="67">
        <f>E114</f>
        <v>0</v>
      </c>
      <c r="F113" s="67">
        <f aca="true" t="shared" si="481" ref="F113:O113">F114</f>
        <v>0</v>
      </c>
      <c r="G113" s="67">
        <f t="shared" si="481"/>
        <v>0</v>
      </c>
      <c r="H113" s="67">
        <f t="shared" si="481"/>
        <v>0</v>
      </c>
      <c r="I113" s="67">
        <f t="shared" si="481"/>
        <v>0</v>
      </c>
      <c r="J113" s="67">
        <f t="shared" si="481"/>
        <v>10000</v>
      </c>
      <c r="K113" s="67">
        <f t="shared" si="481"/>
        <v>10000</v>
      </c>
      <c r="L113" s="67">
        <f t="shared" si="481"/>
        <v>0</v>
      </c>
      <c r="M113" s="67">
        <f t="shared" si="481"/>
        <v>0</v>
      </c>
      <c r="N113" s="67">
        <f t="shared" si="481"/>
        <v>0</v>
      </c>
      <c r="O113" s="67">
        <f t="shared" si="481"/>
        <v>0</v>
      </c>
      <c r="P113" s="67">
        <f t="shared" si="374"/>
        <v>10000</v>
      </c>
      <c r="Q113" s="169">
        <f>Q114</f>
        <v>0</v>
      </c>
      <c r="R113" s="169">
        <f aca="true" t="shared" si="482" ref="R113:AA113">R114</f>
        <v>0</v>
      </c>
      <c r="S113" s="169">
        <f t="shared" si="482"/>
        <v>0</v>
      </c>
      <c r="T113" s="169">
        <f t="shared" si="482"/>
        <v>0</v>
      </c>
      <c r="U113" s="169">
        <f t="shared" si="482"/>
        <v>0</v>
      </c>
      <c r="V113" s="169">
        <f t="shared" si="482"/>
        <v>0</v>
      </c>
      <c r="W113" s="169">
        <f t="shared" si="482"/>
        <v>0</v>
      </c>
      <c r="X113" s="169">
        <f t="shared" si="482"/>
        <v>0</v>
      </c>
      <c r="Y113" s="169">
        <f t="shared" si="482"/>
        <v>0</v>
      </c>
      <c r="Z113" s="169">
        <f t="shared" si="482"/>
        <v>0</v>
      </c>
      <c r="AA113" s="169">
        <f t="shared" si="482"/>
        <v>0</v>
      </c>
      <c r="AB113" s="169">
        <f t="shared" si="221"/>
        <v>0</v>
      </c>
      <c r="AC113" s="275">
        <f>AC114</f>
        <v>0</v>
      </c>
      <c r="AD113" s="67">
        <f aca="true" t="shared" si="483" ref="AD113:AM113">AD114</f>
        <v>0</v>
      </c>
      <c r="AE113" s="67">
        <f t="shared" si="483"/>
        <v>0</v>
      </c>
      <c r="AF113" s="67">
        <f t="shared" si="483"/>
        <v>0</v>
      </c>
      <c r="AG113" s="67">
        <f t="shared" si="483"/>
        <v>0</v>
      </c>
      <c r="AH113" s="275">
        <f t="shared" si="483"/>
        <v>10000</v>
      </c>
      <c r="AI113" s="67">
        <f t="shared" si="483"/>
        <v>10000</v>
      </c>
      <c r="AJ113" s="67">
        <f t="shared" si="483"/>
        <v>0</v>
      </c>
      <c r="AK113" s="67">
        <f t="shared" si="483"/>
        <v>0</v>
      </c>
      <c r="AL113" s="67">
        <f t="shared" si="483"/>
        <v>0</v>
      </c>
      <c r="AM113" s="67">
        <f t="shared" si="483"/>
        <v>0</v>
      </c>
      <c r="AN113" s="67">
        <f t="shared" si="329"/>
        <v>10000</v>
      </c>
      <c r="AO113" s="169">
        <f>AO114</f>
        <v>0</v>
      </c>
      <c r="AP113" s="169">
        <f aca="true" t="shared" si="484" ref="AP113:BA113">AP114</f>
        <v>0</v>
      </c>
      <c r="AQ113" s="169">
        <f t="shared" si="484"/>
        <v>0</v>
      </c>
      <c r="AR113" s="169">
        <f t="shared" si="484"/>
        <v>0</v>
      </c>
      <c r="AS113" s="169">
        <f t="shared" si="484"/>
        <v>0</v>
      </c>
      <c r="AT113" s="169">
        <f t="shared" si="484"/>
        <v>0</v>
      </c>
      <c r="AU113" s="169">
        <f t="shared" si="484"/>
        <v>0</v>
      </c>
      <c r="AV113" s="178"/>
      <c r="AW113" s="169">
        <f t="shared" si="484"/>
        <v>0</v>
      </c>
      <c r="AX113" s="169">
        <f t="shared" si="484"/>
        <v>0</v>
      </c>
      <c r="AY113" s="169"/>
      <c r="AZ113" s="169">
        <f t="shared" si="484"/>
        <v>0</v>
      </c>
      <c r="BA113" s="169">
        <f t="shared" si="484"/>
        <v>0</v>
      </c>
      <c r="BB113" s="169">
        <f t="shared" si="223"/>
        <v>0</v>
      </c>
      <c r="BC113" s="275">
        <f>BC114</f>
        <v>0</v>
      </c>
      <c r="BD113" s="67">
        <f aca="true" t="shared" si="485" ref="BD113:BM113">BD114</f>
        <v>0</v>
      </c>
      <c r="BE113" s="67">
        <f t="shared" si="485"/>
        <v>0</v>
      </c>
      <c r="BF113" s="67">
        <f t="shared" si="485"/>
        <v>0</v>
      </c>
      <c r="BG113" s="67">
        <f t="shared" si="485"/>
        <v>0</v>
      </c>
      <c r="BH113" s="275">
        <f t="shared" si="485"/>
        <v>10000</v>
      </c>
      <c r="BI113" s="67">
        <f t="shared" si="485"/>
        <v>10000</v>
      </c>
      <c r="BJ113" s="67">
        <f t="shared" si="485"/>
        <v>0</v>
      </c>
      <c r="BK113" s="67">
        <f t="shared" si="485"/>
        <v>0</v>
      </c>
      <c r="BL113" s="67">
        <f t="shared" si="485"/>
        <v>0</v>
      </c>
      <c r="BM113" s="67">
        <f t="shared" si="485"/>
        <v>0</v>
      </c>
      <c r="BN113" s="67">
        <f t="shared" si="331"/>
        <v>10000</v>
      </c>
      <c r="BO113" s="169">
        <f>BO114</f>
        <v>0</v>
      </c>
      <c r="BP113" s="169">
        <f aca="true" t="shared" si="486" ref="BP113:CA113">BP114</f>
        <v>0</v>
      </c>
      <c r="BQ113" s="169">
        <f t="shared" si="486"/>
        <v>0</v>
      </c>
      <c r="BR113" s="169">
        <f t="shared" si="486"/>
        <v>0</v>
      </c>
      <c r="BS113" s="169">
        <f t="shared" si="486"/>
        <v>0</v>
      </c>
      <c r="BT113" s="169">
        <f t="shared" si="486"/>
        <v>0</v>
      </c>
      <c r="BU113" s="169">
        <f t="shared" si="486"/>
        <v>0</v>
      </c>
      <c r="BV113" s="178"/>
      <c r="BW113" s="169">
        <f t="shared" si="486"/>
        <v>0</v>
      </c>
      <c r="BX113" s="169">
        <f t="shared" si="486"/>
        <v>0</v>
      </c>
      <c r="BY113" s="169"/>
      <c r="BZ113" s="169">
        <f t="shared" si="486"/>
        <v>0</v>
      </c>
      <c r="CA113" s="169">
        <f t="shared" si="486"/>
        <v>0</v>
      </c>
      <c r="CB113" s="169">
        <f t="shared" si="225"/>
        <v>0</v>
      </c>
      <c r="CC113" s="275">
        <f>CC114</f>
        <v>0</v>
      </c>
      <c r="CD113" s="67">
        <f aca="true" t="shared" si="487" ref="CD113:CM113">CD114</f>
        <v>0</v>
      </c>
      <c r="CE113" s="67">
        <f t="shared" si="487"/>
        <v>0</v>
      </c>
      <c r="CF113" s="67">
        <f t="shared" si="487"/>
        <v>0</v>
      </c>
      <c r="CG113" s="67">
        <f t="shared" si="487"/>
        <v>0</v>
      </c>
      <c r="CH113" s="275">
        <f t="shared" si="487"/>
        <v>10000</v>
      </c>
      <c r="CI113" s="67">
        <f t="shared" si="487"/>
        <v>10000</v>
      </c>
      <c r="CJ113" s="67">
        <f t="shared" si="487"/>
        <v>0</v>
      </c>
      <c r="CK113" s="67">
        <f t="shared" si="487"/>
        <v>0</v>
      </c>
      <c r="CL113" s="67">
        <f t="shared" si="487"/>
        <v>0</v>
      </c>
      <c r="CM113" s="67">
        <f t="shared" si="487"/>
        <v>0</v>
      </c>
      <c r="CN113" s="67">
        <f t="shared" si="445"/>
        <v>10000</v>
      </c>
      <c r="CO113" s="169">
        <f>CO114</f>
        <v>0</v>
      </c>
      <c r="CP113" s="178"/>
      <c r="CQ113" s="169">
        <f aca="true" t="shared" si="488" ref="CQ113:DB113">CQ114</f>
        <v>0</v>
      </c>
      <c r="CR113" s="169">
        <f t="shared" si="488"/>
        <v>0</v>
      </c>
      <c r="CS113" s="169">
        <f t="shared" si="488"/>
        <v>0</v>
      </c>
      <c r="CT113" s="169">
        <f t="shared" si="488"/>
        <v>0</v>
      </c>
      <c r="CU113" s="169">
        <f t="shared" si="488"/>
        <v>0</v>
      </c>
      <c r="CV113" s="169">
        <f t="shared" si="488"/>
        <v>0</v>
      </c>
      <c r="CW113" s="178"/>
      <c r="CX113" s="169">
        <f t="shared" si="488"/>
        <v>0</v>
      </c>
      <c r="CY113" s="169">
        <f t="shared" si="488"/>
        <v>0</v>
      </c>
      <c r="CZ113" s="169"/>
      <c r="DA113" s="169">
        <f t="shared" si="488"/>
        <v>0</v>
      </c>
      <c r="DB113" s="169">
        <f t="shared" si="488"/>
        <v>0</v>
      </c>
      <c r="DC113" s="169">
        <f t="shared" si="227"/>
        <v>0</v>
      </c>
      <c r="DD113" s="275">
        <f>DD114</f>
        <v>0</v>
      </c>
      <c r="DE113" s="67">
        <f aca="true" t="shared" si="489" ref="DE113:DN113">DE114</f>
        <v>0</v>
      </c>
      <c r="DF113" s="67">
        <f t="shared" si="489"/>
        <v>0</v>
      </c>
      <c r="DG113" s="67">
        <f t="shared" si="489"/>
        <v>0</v>
      </c>
      <c r="DH113" s="67">
        <f t="shared" si="489"/>
        <v>0</v>
      </c>
      <c r="DI113" s="275">
        <f t="shared" si="489"/>
        <v>10000</v>
      </c>
      <c r="DJ113" s="67">
        <f t="shared" si="489"/>
        <v>10000</v>
      </c>
      <c r="DK113" s="67">
        <f t="shared" si="489"/>
        <v>0</v>
      </c>
      <c r="DL113" s="67">
        <f t="shared" si="489"/>
        <v>0</v>
      </c>
      <c r="DM113" s="67">
        <f t="shared" si="489"/>
        <v>0</v>
      </c>
      <c r="DN113" s="67">
        <f t="shared" si="489"/>
        <v>0</v>
      </c>
      <c r="DO113" s="67">
        <f t="shared" si="449"/>
        <v>10000</v>
      </c>
      <c r="DP113" s="169">
        <f>DP114</f>
        <v>0</v>
      </c>
      <c r="DQ113" s="178"/>
      <c r="DR113" s="169">
        <f aca="true" t="shared" si="490" ref="DR113:EC113">DR114</f>
        <v>0</v>
      </c>
      <c r="DS113" s="169">
        <f t="shared" si="490"/>
        <v>0</v>
      </c>
      <c r="DT113" s="169">
        <f t="shared" si="490"/>
        <v>0</v>
      </c>
      <c r="DU113" s="169">
        <f t="shared" si="490"/>
        <v>0</v>
      </c>
      <c r="DV113" s="169">
        <f t="shared" si="490"/>
        <v>0</v>
      </c>
      <c r="DW113" s="169">
        <f t="shared" si="490"/>
        <v>0</v>
      </c>
      <c r="DX113" s="178"/>
      <c r="DY113" s="169">
        <f t="shared" si="490"/>
        <v>0</v>
      </c>
      <c r="DZ113" s="169">
        <f t="shared" si="490"/>
        <v>0</v>
      </c>
      <c r="EA113" s="169"/>
      <c r="EB113" s="169">
        <f t="shared" si="490"/>
        <v>0</v>
      </c>
      <c r="EC113" s="169">
        <f t="shared" si="490"/>
        <v>0</v>
      </c>
      <c r="ED113" s="169">
        <f>DP113+DV113</f>
        <v>0</v>
      </c>
      <c r="EE113" s="275">
        <f>EE114</f>
        <v>0</v>
      </c>
      <c r="EF113" s="67">
        <f aca="true" t="shared" si="491" ref="EF113:EO113">EF114</f>
        <v>0</v>
      </c>
      <c r="EG113" s="67">
        <f t="shared" si="491"/>
        <v>0</v>
      </c>
      <c r="EH113" s="67">
        <f t="shared" si="491"/>
        <v>0</v>
      </c>
      <c r="EI113" s="67">
        <f t="shared" si="491"/>
        <v>0</v>
      </c>
      <c r="EJ113" s="275">
        <f t="shared" si="491"/>
        <v>10000</v>
      </c>
      <c r="EK113" s="67">
        <f t="shared" si="491"/>
        <v>10000</v>
      </c>
      <c r="EL113" s="67">
        <f t="shared" si="491"/>
        <v>0</v>
      </c>
      <c r="EM113" s="67">
        <f t="shared" si="491"/>
        <v>0</v>
      </c>
      <c r="EN113" s="67">
        <f t="shared" si="491"/>
        <v>0</v>
      </c>
      <c r="EO113" s="67">
        <f t="shared" si="491"/>
        <v>0</v>
      </c>
      <c r="EP113" s="67">
        <f t="shared" si="480"/>
        <v>10000</v>
      </c>
    </row>
    <row r="114" spans="1:146" ht="25.5">
      <c r="A114" s="68" t="s">
        <v>10</v>
      </c>
      <c r="B114" s="68" t="s">
        <v>45</v>
      </c>
      <c r="C114" s="69" t="s">
        <v>686</v>
      </c>
      <c r="D114" s="76" t="s">
        <v>742</v>
      </c>
      <c r="E114" s="67">
        <f>F114+I114</f>
        <v>0</v>
      </c>
      <c r="F114" s="114"/>
      <c r="G114" s="114"/>
      <c r="H114" s="114"/>
      <c r="I114" s="114"/>
      <c r="J114" s="67">
        <f>K114+N114</f>
        <v>10000</v>
      </c>
      <c r="K114" s="114">
        <v>10000</v>
      </c>
      <c r="L114" s="114"/>
      <c r="M114" s="114"/>
      <c r="N114" s="114"/>
      <c r="O114" s="114"/>
      <c r="P114" s="67">
        <f t="shared" si="374"/>
        <v>10000</v>
      </c>
      <c r="Q114" s="169">
        <f aca="true" t="shared" si="492" ref="Q114:Q124">R114+U114</f>
        <v>0</v>
      </c>
      <c r="R114" s="170"/>
      <c r="S114" s="170"/>
      <c r="T114" s="170"/>
      <c r="U114" s="170"/>
      <c r="V114" s="169">
        <f aca="true" t="shared" si="493" ref="V114:V121">W114+Z114</f>
        <v>0</v>
      </c>
      <c r="W114" s="170"/>
      <c r="X114" s="170"/>
      <c r="Y114" s="170"/>
      <c r="Z114" s="170"/>
      <c r="AA114" s="170"/>
      <c r="AB114" s="169">
        <f t="shared" si="221"/>
        <v>0</v>
      </c>
      <c r="AC114" s="275">
        <f aca="true" t="shared" si="494" ref="AC114:AC121">AD114+AG114</f>
        <v>0</v>
      </c>
      <c r="AD114" s="114">
        <f>R114+F114</f>
        <v>0</v>
      </c>
      <c r="AE114" s="114">
        <f>S114+G114</f>
        <v>0</v>
      </c>
      <c r="AF114" s="114">
        <f>T114+H114</f>
        <v>0</v>
      </c>
      <c r="AG114" s="114">
        <f>U114+I114</f>
        <v>0</v>
      </c>
      <c r="AH114" s="275">
        <f aca="true" t="shared" si="495" ref="AH114:AH120">AI114+AL114</f>
        <v>10000</v>
      </c>
      <c r="AI114" s="114">
        <f>W114+K114</f>
        <v>10000</v>
      </c>
      <c r="AJ114" s="114">
        <f>X114+L114</f>
        <v>0</v>
      </c>
      <c r="AK114" s="114">
        <f>Y114+M114</f>
        <v>0</v>
      </c>
      <c r="AL114" s="114">
        <f>Z114+N114</f>
        <v>0</v>
      </c>
      <c r="AM114" s="114">
        <f>AA114+O114</f>
        <v>0</v>
      </c>
      <c r="AN114" s="114">
        <f t="shared" si="329"/>
        <v>10000</v>
      </c>
      <c r="AO114" s="169">
        <f aca="true" t="shared" si="496" ref="AO114:AO124">AP114+AS114</f>
        <v>0</v>
      </c>
      <c r="AP114" s="170"/>
      <c r="AQ114" s="170"/>
      <c r="AR114" s="170"/>
      <c r="AS114" s="170"/>
      <c r="AT114" s="169">
        <f aca="true" t="shared" si="497" ref="AT114:AT120">AU114+AZ114</f>
        <v>0</v>
      </c>
      <c r="AU114" s="170"/>
      <c r="AV114" s="286"/>
      <c r="AW114" s="170"/>
      <c r="AX114" s="170"/>
      <c r="AY114" s="170"/>
      <c r="AZ114" s="170"/>
      <c r="BA114" s="170"/>
      <c r="BB114" s="169">
        <f t="shared" si="223"/>
        <v>0</v>
      </c>
      <c r="BC114" s="275">
        <f aca="true" t="shared" si="498" ref="BC114:BC121">BD114+BG114</f>
        <v>0</v>
      </c>
      <c r="BD114" s="114">
        <f>AP114+AD114</f>
        <v>0</v>
      </c>
      <c r="BE114" s="114">
        <f>AQ114+AE114</f>
        <v>0</v>
      </c>
      <c r="BF114" s="114">
        <f>AR114+AF114</f>
        <v>0</v>
      </c>
      <c r="BG114" s="114">
        <f>AS114+AG114</f>
        <v>0</v>
      </c>
      <c r="BH114" s="275">
        <f aca="true" t="shared" si="499" ref="BH114:BH120">BI114+BL114</f>
        <v>10000</v>
      </c>
      <c r="BI114" s="114">
        <f>AU114+AI114</f>
        <v>10000</v>
      </c>
      <c r="BJ114" s="114">
        <f>AW114+AJ114</f>
        <v>0</v>
      </c>
      <c r="BK114" s="114">
        <f>AX114+AK114</f>
        <v>0</v>
      </c>
      <c r="BL114" s="114">
        <f>AZ114+AL114</f>
        <v>0</v>
      </c>
      <c r="BM114" s="114">
        <f>BA114+AM114</f>
        <v>0</v>
      </c>
      <c r="BN114" s="114">
        <f t="shared" si="331"/>
        <v>10000</v>
      </c>
      <c r="BO114" s="169">
        <f aca="true" t="shared" si="500" ref="BO114:BO124">BP114+BS114</f>
        <v>0</v>
      </c>
      <c r="BP114" s="170"/>
      <c r="BQ114" s="170"/>
      <c r="BR114" s="170"/>
      <c r="BS114" s="170"/>
      <c r="BT114" s="169">
        <f aca="true" t="shared" si="501" ref="BT114:BT120">BU114+BZ114</f>
        <v>0</v>
      </c>
      <c r="BU114" s="170"/>
      <c r="BV114" s="286"/>
      <c r="BW114" s="170"/>
      <c r="BX114" s="170"/>
      <c r="BY114" s="170"/>
      <c r="BZ114" s="170"/>
      <c r="CA114" s="170"/>
      <c r="CB114" s="169">
        <f t="shared" si="225"/>
        <v>0</v>
      </c>
      <c r="CC114" s="275">
        <f aca="true" t="shared" si="502" ref="CC114:CC121">CD114+CG114</f>
        <v>0</v>
      </c>
      <c r="CD114" s="114">
        <f>BP114+BD114</f>
        <v>0</v>
      </c>
      <c r="CE114" s="114">
        <f>BQ114+BE114</f>
        <v>0</v>
      </c>
      <c r="CF114" s="114">
        <f>BR114+BF114</f>
        <v>0</v>
      </c>
      <c r="CG114" s="114">
        <f>BS114+BG114</f>
        <v>0</v>
      </c>
      <c r="CH114" s="275">
        <f aca="true" t="shared" si="503" ref="CH114:CH120">CI114+CL114</f>
        <v>10000</v>
      </c>
      <c r="CI114" s="114">
        <f>BU114+BI114</f>
        <v>10000</v>
      </c>
      <c r="CJ114" s="114">
        <f>BW114+BJ114</f>
        <v>0</v>
      </c>
      <c r="CK114" s="114">
        <f>BX114+BK114</f>
        <v>0</v>
      </c>
      <c r="CL114" s="114">
        <f>BZ114+BL114</f>
        <v>0</v>
      </c>
      <c r="CM114" s="114">
        <f>CA114+BM114</f>
        <v>0</v>
      </c>
      <c r="CN114" s="114">
        <f t="shared" si="445"/>
        <v>10000</v>
      </c>
      <c r="CO114" s="169">
        <f aca="true" t="shared" si="504" ref="CO114:CO124">CQ114+CT114</f>
        <v>0</v>
      </c>
      <c r="CP114" s="178"/>
      <c r="CQ114" s="170"/>
      <c r="CR114" s="170"/>
      <c r="CS114" s="170"/>
      <c r="CT114" s="170"/>
      <c r="CU114" s="169">
        <f aca="true" t="shared" si="505" ref="CU114:CU121">CV114+DA114</f>
        <v>0</v>
      </c>
      <c r="CV114" s="170"/>
      <c r="CW114" s="286"/>
      <c r="CX114" s="170"/>
      <c r="CY114" s="170"/>
      <c r="CZ114" s="170"/>
      <c r="DA114" s="170"/>
      <c r="DB114" s="170"/>
      <c r="DC114" s="169">
        <f t="shared" si="227"/>
        <v>0</v>
      </c>
      <c r="DD114" s="275">
        <f aca="true" t="shared" si="506" ref="DD114:DD121">DE114+DH114</f>
        <v>0</v>
      </c>
      <c r="DE114" s="114">
        <f>CQ114+CD114</f>
        <v>0</v>
      </c>
      <c r="DF114" s="114">
        <f>CR114+CE114</f>
        <v>0</v>
      </c>
      <c r="DG114" s="114">
        <f>CS114+CF114</f>
        <v>0</v>
      </c>
      <c r="DH114" s="114">
        <f>CT114+CG114</f>
        <v>0</v>
      </c>
      <c r="DI114" s="275">
        <f aca="true" t="shared" si="507" ref="DI114:DI120">DJ114+DM114</f>
        <v>10000</v>
      </c>
      <c r="DJ114" s="114">
        <f>CV114+CI114</f>
        <v>10000</v>
      </c>
      <c r="DK114" s="114">
        <f>CX114+CJ114</f>
        <v>0</v>
      </c>
      <c r="DL114" s="114">
        <f>CY114+CK114</f>
        <v>0</v>
      </c>
      <c r="DM114" s="114">
        <f>DA114+CL114</f>
        <v>0</v>
      </c>
      <c r="DN114" s="114">
        <f>DB114+CM114</f>
        <v>0</v>
      </c>
      <c r="DO114" s="114">
        <f t="shared" si="449"/>
        <v>10000</v>
      </c>
      <c r="DP114" s="169">
        <f aca="true" t="shared" si="508" ref="DP114:DP124">DR114+DU114</f>
        <v>0</v>
      </c>
      <c r="DQ114" s="178"/>
      <c r="DR114" s="170"/>
      <c r="DS114" s="170"/>
      <c r="DT114" s="170"/>
      <c r="DU114" s="170"/>
      <c r="DV114" s="169">
        <f aca="true" t="shared" si="509" ref="DV114:DV121">DW114+EB114</f>
        <v>0</v>
      </c>
      <c r="DW114" s="170"/>
      <c r="DX114" s="286"/>
      <c r="DY114" s="170"/>
      <c r="DZ114" s="170"/>
      <c r="EA114" s="170"/>
      <c r="EB114" s="170"/>
      <c r="EC114" s="170"/>
      <c r="ED114" s="169">
        <f>DP114+DV114</f>
        <v>0</v>
      </c>
      <c r="EE114" s="275">
        <f aca="true" t="shared" si="510" ref="EE114:EE121">EF114+EI114</f>
        <v>0</v>
      </c>
      <c r="EF114" s="114">
        <f>DR114+DE114</f>
        <v>0</v>
      </c>
      <c r="EG114" s="114">
        <f>DS114+DF114</f>
        <v>0</v>
      </c>
      <c r="EH114" s="114">
        <f>DT114+DG114</f>
        <v>0</v>
      </c>
      <c r="EI114" s="114">
        <f>DU114+DH114</f>
        <v>0</v>
      </c>
      <c r="EJ114" s="275">
        <f aca="true" t="shared" si="511" ref="EJ114:EJ120">EK114+EN114</f>
        <v>10000</v>
      </c>
      <c r="EK114" s="114">
        <f>DW114+DJ114</f>
        <v>10000</v>
      </c>
      <c r="EL114" s="114">
        <f>DY114+DK114</f>
        <v>0</v>
      </c>
      <c r="EM114" s="114">
        <f>DZ114+DL114</f>
        <v>0</v>
      </c>
      <c r="EN114" s="114">
        <f>EB114+DM114</f>
        <v>0</v>
      </c>
      <c r="EO114" s="114">
        <f>EC114+DN114</f>
        <v>0</v>
      </c>
      <c r="EP114" s="114">
        <f t="shared" si="480"/>
        <v>10000</v>
      </c>
    </row>
    <row r="115" spans="1:146" s="9" customFormat="1" ht="25.5">
      <c r="A115" s="276" t="s">
        <v>44</v>
      </c>
      <c r="B115" s="276"/>
      <c r="C115" s="276"/>
      <c r="D115" s="276" t="s">
        <v>525</v>
      </c>
      <c r="E115" s="180">
        <f aca="true" t="shared" si="512" ref="E115:P115">E116</f>
        <v>10804510</v>
      </c>
      <c r="F115" s="180">
        <f t="shared" si="512"/>
        <v>5280172</v>
      </c>
      <c r="G115" s="180">
        <f t="shared" si="512"/>
        <v>5128057</v>
      </c>
      <c r="H115" s="180">
        <f t="shared" si="512"/>
        <v>115815</v>
      </c>
      <c r="I115" s="180">
        <f t="shared" si="512"/>
        <v>0</v>
      </c>
      <c r="J115" s="180">
        <f t="shared" si="512"/>
        <v>441200</v>
      </c>
      <c r="K115" s="180">
        <f t="shared" si="512"/>
        <v>301200</v>
      </c>
      <c r="L115" s="180">
        <f t="shared" si="512"/>
        <v>119100</v>
      </c>
      <c r="M115" s="180">
        <f t="shared" si="512"/>
        <v>114171</v>
      </c>
      <c r="N115" s="180">
        <f t="shared" si="512"/>
        <v>140000</v>
      </c>
      <c r="O115" s="180">
        <f t="shared" si="512"/>
        <v>140000</v>
      </c>
      <c r="P115" s="180">
        <f t="shared" si="512"/>
        <v>11245710</v>
      </c>
      <c r="Q115" s="180">
        <f t="shared" si="492"/>
        <v>744826</v>
      </c>
      <c r="R115" s="180">
        <f>R116</f>
        <v>744826</v>
      </c>
      <c r="S115" s="180">
        <f>S116</f>
        <v>281100</v>
      </c>
      <c r="T115" s="180">
        <f>T116</f>
        <v>0</v>
      </c>
      <c r="U115" s="180">
        <f>U116</f>
        <v>0</v>
      </c>
      <c r="V115" s="180">
        <f>W115+Z115</f>
        <v>2711626.5</v>
      </c>
      <c r="W115" s="180">
        <f>W116</f>
        <v>1267.5</v>
      </c>
      <c r="X115" s="180">
        <f>X116</f>
        <v>0</v>
      </c>
      <c r="Y115" s="180">
        <f>Y116</f>
        <v>0</v>
      </c>
      <c r="Z115" s="180">
        <f>Z116</f>
        <v>2710359</v>
      </c>
      <c r="AA115" s="180">
        <f>AA116</f>
        <v>2686959</v>
      </c>
      <c r="AB115" s="180">
        <f t="shared" si="221"/>
        <v>3456452.5</v>
      </c>
      <c r="AC115" s="275">
        <f>AD115+AG115</f>
        <v>11549336</v>
      </c>
      <c r="AD115" s="275">
        <f>AD116</f>
        <v>11549336</v>
      </c>
      <c r="AE115" s="275">
        <f>AE116</f>
        <v>10076241</v>
      </c>
      <c r="AF115" s="275">
        <f>AF116</f>
        <v>690709</v>
      </c>
      <c r="AG115" s="275">
        <f>AG116</f>
        <v>0</v>
      </c>
      <c r="AH115" s="275">
        <f t="shared" si="495"/>
        <v>3635426.5</v>
      </c>
      <c r="AI115" s="275">
        <f>AI116</f>
        <v>302467.5</v>
      </c>
      <c r="AJ115" s="275">
        <f>AJ116</f>
        <v>119100</v>
      </c>
      <c r="AK115" s="275">
        <f>AK116</f>
        <v>114171</v>
      </c>
      <c r="AL115" s="275">
        <f>AL116</f>
        <v>3332959</v>
      </c>
      <c r="AM115" s="275">
        <f>AM116</f>
        <v>3309559</v>
      </c>
      <c r="AN115" s="275">
        <f t="shared" si="329"/>
        <v>15184762.5</v>
      </c>
      <c r="AO115" s="180">
        <f t="shared" si="496"/>
        <v>311773</v>
      </c>
      <c r="AP115" s="180">
        <f>AP116</f>
        <v>311773</v>
      </c>
      <c r="AQ115" s="180">
        <f>AQ116</f>
        <v>39650</v>
      </c>
      <c r="AR115" s="180">
        <f>AR116</f>
        <v>14085</v>
      </c>
      <c r="AS115" s="180">
        <f>AS116</f>
        <v>0</v>
      </c>
      <c r="AT115" s="291">
        <f t="shared" si="497"/>
        <v>736605.5</v>
      </c>
      <c r="AU115" s="180">
        <f aca="true" t="shared" si="513" ref="AU115:BA115">AU116</f>
        <v>-1267.5</v>
      </c>
      <c r="AV115" s="285">
        <f t="shared" si="513"/>
        <v>-1267.5</v>
      </c>
      <c r="AW115" s="180">
        <f t="shared" si="513"/>
        <v>0</v>
      </c>
      <c r="AX115" s="180">
        <f t="shared" si="513"/>
        <v>0</v>
      </c>
      <c r="AY115" s="285">
        <f t="shared" si="513"/>
        <v>-23400</v>
      </c>
      <c r="AZ115" s="180">
        <f t="shared" si="513"/>
        <v>737873</v>
      </c>
      <c r="BA115" s="180">
        <f t="shared" si="513"/>
        <v>761273</v>
      </c>
      <c r="BB115" s="180">
        <f t="shared" si="223"/>
        <v>1048378.5</v>
      </c>
      <c r="BC115" s="275">
        <f t="shared" si="498"/>
        <v>11861109</v>
      </c>
      <c r="BD115" s="275">
        <f>BD116</f>
        <v>11861109</v>
      </c>
      <c r="BE115" s="275">
        <f>BE116</f>
        <v>10115891</v>
      </c>
      <c r="BF115" s="275">
        <f>BF116</f>
        <v>704794</v>
      </c>
      <c r="BG115" s="275">
        <f>BG116</f>
        <v>0</v>
      </c>
      <c r="BH115" s="275">
        <f t="shared" si="499"/>
        <v>4372032</v>
      </c>
      <c r="BI115" s="275">
        <f>BI116</f>
        <v>301200</v>
      </c>
      <c r="BJ115" s="275">
        <f>BJ116</f>
        <v>119100</v>
      </c>
      <c r="BK115" s="275">
        <f>BK116</f>
        <v>114171</v>
      </c>
      <c r="BL115" s="275">
        <f>BL116</f>
        <v>4070832</v>
      </c>
      <c r="BM115" s="275">
        <f>BM116</f>
        <v>4070832</v>
      </c>
      <c r="BN115" s="275">
        <f t="shared" si="331"/>
        <v>16233141</v>
      </c>
      <c r="BO115" s="180">
        <f t="shared" si="500"/>
        <v>28186</v>
      </c>
      <c r="BP115" s="180">
        <f>BP116</f>
        <v>28186</v>
      </c>
      <c r="BQ115" s="180">
        <f>BQ116</f>
        <v>0</v>
      </c>
      <c r="BR115" s="180">
        <f>BR116</f>
        <v>0</v>
      </c>
      <c r="BS115" s="180">
        <f>BS116</f>
        <v>0</v>
      </c>
      <c r="BT115" s="291">
        <f t="shared" si="501"/>
        <v>894041.73</v>
      </c>
      <c r="BU115" s="180">
        <f aca="true" t="shared" si="514" ref="BU115:CA115">BU116</f>
        <v>0</v>
      </c>
      <c r="BV115" s="285">
        <f t="shared" si="514"/>
        <v>0</v>
      </c>
      <c r="BW115" s="180">
        <f t="shared" si="514"/>
        <v>0</v>
      </c>
      <c r="BX115" s="180">
        <f t="shared" si="514"/>
        <v>0</v>
      </c>
      <c r="BY115" s="285">
        <f t="shared" si="514"/>
        <v>0</v>
      </c>
      <c r="BZ115" s="180">
        <f t="shared" si="514"/>
        <v>894041.73</v>
      </c>
      <c r="CA115" s="180">
        <f t="shared" si="514"/>
        <v>894041.73</v>
      </c>
      <c r="CB115" s="180">
        <f>BO115+BT115</f>
        <v>922227.73</v>
      </c>
      <c r="CC115" s="275">
        <f t="shared" si="502"/>
        <v>11889295</v>
      </c>
      <c r="CD115" s="275">
        <f>CD116</f>
        <v>11889295</v>
      </c>
      <c r="CE115" s="275">
        <f>CE116</f>
        <v>10115891</v>
      </c>
      <c r="CF115" s="275">
        <f>CF116</f>
        <v>704794</v>
      </c>
      <c r="CG115" s="275">
        <f>CG116</f>
        <v>0</v>
      </c>
      <c r="CH115" s="275">
        <f t="shared" si="503"/>
        <v>5266073.73</v>
      </c>
      <c r="CI115" s="275">
        <f>CI116</f>
        <v>301200</v>
      </c>
      <c r="CJ115" s="275">
        <f>CJ116</f>
        <v>119100</v>
      </c>
      <c r="CK115" s="275">
        <f>CK116</f>
        <v>114171</v>
      </c>
      <c r="CL115" s="275">
        <f>CL116</f>
        <v>4964873.73</v>
      </c>
      <c r="CM115" s="275">
        <f>CM116</f>
        <v>4964873.73</v>
      </c>
      <c r="CN115" s="275">
        <f t="shared" si="445"/>
        <v>17155368.73</v>
      </c>
      <c r="CO115" s="180">
        <f t="shared" si="504"/>
        <v>-7828</v>
      </c>
      <c r="CP115" s="180">
        <f>CP116</f>
        <v>28800</v>
      </c>
      <c r="CQ115" s="180">
        <f>CQ116</f>
        <v>-7828</v>
      </c>
      <c r="CR115" s="180">
        <f>CR116</f>
        <v>0</v>
      </c>
      <c r="CS115" s="180">
        <f>CS116</f>
        <v>0</v>
      </c>
      <c r="CT115" s="180">
        <f>CT116</f>
        <v>0</v>
      </c>
      <c r="CU115" s="291">
        <f t="shared" si="505"/>
        <v>177667</v>
      </c>
      <c r="CV115" s="180">
        <f aca="true" t="shared" si="515" ref="CV115:DB115">CV116</f>
        <v>0</v>
      </c>
      <c r="CW115" s="285">
        <f t="shared" si="515"/>
        <v>0</v>
      </c>
      <c r="CX115" s="180">
        <f t="shared" si="515"/>
        <v>0</v>
      </c>
      <c r="CY115" s="180">
        <f t="shared" si="515"/>
        <v>0</v>
      </c>
      <c r="CZ115" s="285">
        <f t="shared" si="515"/>
        <v>0</v>
      </c>
      <c r="DA115" s="180">
        <f t="shared" si="515"/>
        <v>177667</v>
      </c>
      <c r="DB115" s="180">
        <f t="shared" si="515"/>
        <v>177667</v>
      </c>
      <c r="DC115" s="180">
        <f>CO115+CU115</f>
        <v>169839</v>
      </c>
      <c r="DD115" s="275">
        <f t="shared" si="506"/>
        <v>11881467</v>
      </c>
      <c r="DE115" s="275">
        <f>DE116</f>
        <v>11881467</v>
      </c>
      <c r="DF115" s="275">
        <f>DF116</f>
        <v>10115891</v>
      </c>
      <c r="DG115" s="275">
        <f>DG116</f>
        <v>704794</v>
      </c>
      <c r="DH115" s="275">
        <f>DH116</f>
        <v>0</v>
      </c>
      <c r="DI115" s="275">
        <f t="shared" si="507"/>
        <v>5443740.73</v>
      </c>
      <c r="DJ115" s="275">
        <f>DJ116</f>
        <v>301200</v>
      </c>
      <c r="DK115" s="275">
        <f>DK116</f>
        <v>119100</v>
      </c>
      <c r="DL115" s="275">
        <f>DL116</f>
        <v>114171</v>
      </c>
      <c r="DM115" s="275">
        <f>DM116</f>
        <v>5142540.73</v>
      </c>
      <c r="DN115" s="275">
        <f>DN116</f>
        <v>5142540.73</v>
      </c>
      <c r="DO115" s="275">
        <f t="shared" si="449"/>
        <v>17325207.73</v>
      </c>
      <c r="DP115" s="180">
        <f t="shared" si="508"/>
        <v>83041</v>
      </c>
      <c r="DQ115" s="180">
        <f>DQ116</f>
        <v>60100</v>
      </c>
      <c r="DR115" s="180">
        <f>DR116</f>
        <v>83041</v>
      </c>
      <c r="DS115" s="180">
        <f>DS116</f>
        <v>0</v>
      </c>
      <c r="DT115" s="180">
        <f>DT116</f>
        <v>0</v>
      </c>
      <c r="DU115" s="180">
        <f>DU116</f>
        <v>0</v>
      </c>
      <c r="DV115" s="291">
        <f t="shared" si="509"/>
        <v>96435</v>
      </c>
      <c r="DW115" s="180">
        <f aca="true" t="shared" si="516" ref="DW115:EC115">DW116</f>
        <v>0</v>
      </c>
      <c r="DX115" s="285">
        <f t="shared" si="516"/>
        <v>0</v>
      </c>
      <c r="DY115" s="180">
        <f t="shared" si="516"/>
        <v>0</v>
      </c>
      <c r="DZ115" s="180">
        <f t="shared" si="516"/>
        <v>0</v>
      </c>
      <c r="EA115" s="285">
        <f t="shared" si="516"/>
        <v>0</v>
      </c>
      <c r="EB115" s="180">
        <f t="shared" si="516"/>
        <v>96435</v>
      </c>
      <c r="EC115" s="180">
        <f t="shared" si="516"/>
        <v>96435</v>
      </c>
      <c r="ED115" s="180">
        <f>DP115+DV115</f>
        <v>179476</v>
      </c>
      <c r="EE115" s="275">
        <f t="shared" si="510"/>
        <v>11964508</v>
      </c>
      <c r="EF115" s="275">
        <f>EF116</f>
        <v>11964508</v>
      </c>
      <c r="EG115" s="275">
        <f>EG116</f>
        <v>10115891</v>
      </c>
      <c r="EH115" s="275">
        <f>EH116</f>
        <v>704794</v>
      </c>
      <c r="EI115" s="275">
        <f>EI116</f>
        <v>0</v>
      </c>
      <c r="EJ115" s="275">
        <f t="shared" si="511"/>
        <v>5540175.73</v>
      </c>
      <c r="EK115" s="275">
        <f>EK116</f>
        <v>301200</v>
      </c>
      <c r="EL115" s="275">
        <f>EL116</f>
        <v>119100</v>
      </c>
      <c r="EM115" s="275">
        <f>EM116</f>
        <v>114171</v>
      </c>
      <c r="EN115" s="275">
        <f>EN116</f>
        <v>5238975.73</v>
      </c>
      <c r="EO115" s="275">
        <f>EO116</f>
        <v>5238975.73</v>
      </c>
      <c r="EP115" s="275">
        <f t="shared" si="480"/>
        <v>17504683.73</v>
      </c>
    </row>
    <row r="116" spans="1:146" ht="25.5">
      <c r="A116" s="72" t="s">
        <v>300</v>
      </c>
      <c r="B116" s="64"/>
      <c r="C116" s="119"/>
      <c r="D116" s="77" t="s">
        <v>525</v>
      </c>
      <c r="E116" s="67">
        <f>E118+E119+E120+E121+E122+E125</f>
        <v>10804510</v>
      </c>
      <c r="F116" s="67">
        <f aca="true" t="shared" si="517" ref="F116:O116">F118</f>
        <v>5280172</v>
      </c>
      <c r="G116" s="67">
        <f t="shared" si="517"/>
        <v>5128057</v>
      </c>
      <c r="H116" s="67">
        <f t="shared" si="517"/>
        <v>115815</v>
      </c>
      <c r="I116" s="67">
        <f t="shared" si="517"/>
        <v>0</v>
      </c>
      <c r="J116" s="67">
        <f t="shared" si="517"/>
        <v>441200</v>
      </c>
      <c r="K116" s="67">
        <f t="shared" si="517"/>
        <v>301200</v>
      </c>
      <c r="L116" s="67">
        <f t="shared" si="517"/>
        <v>119100</v>
      </c>
      <c r="M116" s="67">
        <f t="shared" si="517"/>
        <v>114171</v>
      </c>
      <c r="N116" s="67">
        <f t="shared" si="517"/>
        <v>140000</v>
      </c>
      <c r="O116" s="67">
        <f t="shared" si="517"/>
        <v>140000</v>
      </c>
      <c r="P116" s="67">
        <f t="shared" si="374"/>
        <v>11245710</v>
      </c>
      <c r="Q116" s="169">
        <f t="shared" si="492"/>
        <v>744826</v>
      </c>
      <c r="R116" s="169">
        <f>R118+R119+R120+R121+R122+R117</f>
        <v>744826</v>
      </c>
      <c r="S116" s="169">
        <f>S118+S119+S120+S121+S122+S117</f>
        <v>281100</v>
      </c>
      <c r="T116" s="169">
        <f>T118+T119+T120+T121+T122+T117</f>
        <v>0</v>
      </c>
      <c r="U116" s="169">
        <f>U118+U119+U120+U121+U122+U117</f>
        <v>0</v>
      </c>
      <c r="V116" s="169">
        <f>W116+Z116</f>
        <v>2711626.5</v>
      </c>
      <c r="W116" s="169">
        <f>W118+W119+W120+W121+W122+W117</f>
        <v>1267.5</v>
      </c>
      <c r="X116" s="169">
        <f>X118+X119+X120+X121+X122+X117</f>
        <v>0</v>
      </c>
      <c r="Y116" s="169">
        <f>Y118+Y119+Y120+Y121+Y122+Y117</f>
        <v>0</v>
      </c>
      <c r="Z116" s="169">
        <f>Z117+Z118+Z119+Z120+Z121+Z122+Z125</f>
        <v>2710359</v>
      </c>
      <c r="AA116" s="169">
        <f>AA117+AA118+AA119+AA120+AA121+AA122+AA125</f>
        <v>2686959</v>
      </c>
      <c r="AB116" s="169">
        <f t="shared" si="221"/>
        <v>3456452.5</v>
      </c>
      <c r="AC116" s="275">
        <f>AD116+AG116</f>
        <v>11549336</v>
      </c>
      <c r="AD116" s="67">
        <f>AD118+AD119+AD120+AD121+AD122+AD125+AD117</f>
        <v>11549336</v>
      </c>
      <c r="AE116" s="67">
        <f>AE118+AE119+AE120+AE121+AE122+AE125+AE117</f>
        <v>10076241</v>
      </c>
      <c r="AF116" s="67">
        <f>AF118+AF119+AF120+AF121+AF122+AF125+AF117</f>
        <v>690709</v>
      </c>
      <c r="AG116" s="67">
        <f>AG118+AG119+AG120+AG121+AG122+AG125+AG117</f>
        <v>0</v>
      </c>
      <c r="AH116" s="275">
        <f t="shared" si="495"/>
        <v>3635426.5</v>
      </c>
      <c r="AI116" s="67">
        <f>AI118+AI119+AI120+AI121+AI122+AI125</f>
        <v>302467.5</v>
      </c>
      <c r="AJ116" s="67">
        <f>AJ118+AJ119+AJ120+AJ121+AJ122+AJ125</f>
        <v>119100</v>
      </c>
      <c r="AK116" s="67">
        <f>AK118+AK119+AK120+AK121+AK122+AK125</f>
        <v>114171</v>
      </c>
      <c r="AL116" s="67">
        <f>AL118+AL119+AL120+AL121+AL122+AL125</f>
        <v>3332959</v>
      </c>
      <c r="AM116" s="67">
        <f>AM118+AM119+AM120+AM121+AM122+AM125</f>
        <v>3309559</v>
      </c>
      <c r="AN116" s="67">
        <f t="shared" si="329"/>
        <v>15184762.5</v>
      </c>
      <c r="AO116" s="169">
        <f t="shared" si="496"/>
        <v>311773</v>
      </c>
      <c r="AP116" s="169">
        <f>AP118+AP119+AP120+AP121+AP122+AP117</f>
        <v>311773</v>
      </c>
      <c r="AQ116" s="169">
        <f>AQ118+AQ119+AQ120+AQ121+AQ122+AQ117</f>
        <v>39650</v>
      </c>
      <c r="AR116" s="169">
        <f>AR118+AR119+AR120+AR121+AR122+AR117</f>
        <v>14085</v>
      </c>
      <c r="AS116" s="169">
        <f>AS118+AS119+AS120+AS121+AS122+AS117</f>
        <v>0</v>
      </c>
      <c r="AT116" s="169">
        <f t="shared" si="497"/>
        <v>736605.5</v>
      </c>
      <c r="AU116" s="169">
        <f>AU118+AU119+AU120+AU121+AU122+AU117</f>
        <v>-1267.5</v>
      </c>
      <c r="AV116" s="178">
        <f>AV118+AV119+AV120+AV121+AV122+AV117</f>
        <v>-1267.5</v>
      </c>
      <c r="AW116" s="169">
        <f>AW118+AW119+AW120+AW121+AW122+AW117</f>
        <v>0</v>
      </c>
      <c r="AX116" s="169">
        <f>AX118+AX119+AX120+AX121+AX122+AX117</f>
        <v>0</v>
      </c>
      <c r="AY116" s="178">
        <f>AY118+AY119+AY120+AY121+AY122+AY117</f>
        <v>-23400</v>
      </c>
      <c r="AZ116" s="169">
        <f>AZ117+AZ118+AZ119+AZ120+AZ121+AZ122+AZ125</f>
        <v>737873</v>
      </c>
      <c r="BA116" s="169">
        <f>BA117+BA118+BA119+BA120+BA121+BA122+BA125</f>
        <v>761273</v>
      </c>
      <c r="BB116" s="169">
        <f t="shared" si="223"/>
        <v>1048378.5</v>
      </c>
      <c r="BC116" s="275">
        <f t="shared" si="498"/>
        <v>11861109</v>
      </c>
      <c r="BD116" s="67">
        <f>BD118+BD119+BD120+BD121+BD122+BD125+BD117</f>
        <v>11861109</v>
      </c>
      <c r="BE116" s="67">
        <f>BE118+BE119+BE120+BE121+BE122+BE125+BE117</f>
        <v>10115891</v>
      </c>
      <c r="BF116" s="67">
        <f>BF118+BF119+BF120+BF121+BF122+BF125+BF117</f>
        <v>704794</v>
      </c>
      <c r="BG116" s="67">
        <f>BG118+BG119+BG120+BG121+BG122+BG125+BG117</f>
        <v>0</v>
      </c>
      <c r="BH116" s="275">
        <f t="shared" si="499"/>
        <v>4372032</v>
      </c>
      <c r="BI116" s="67">
        <f>BI118+BI119+BI120+BI121+BI122+BI125</f>
        <v>301200</v>
      </c>
      <c r="BJ116" s="67">
        <f>BJ118+BJ119+BJ120+BJ121+BJ122+BJ125</f>
        <v>119100</v>
      </c>
      <c r="BK116" s="67">
        <f>BK118+BK119+BK120+BK121+BK122+BK125</f>
        <v>114171</v>
      </c>
      <c r="BL116" s="67">
        <f>BL118+BL119+BL120+BL121+BL122+BL125</f>
        <v>4070832</v>
      </c>
      <c r="BM116" s="67">
        <f>BM118+BM119+BM120+BM121+BM122+BM125</f>
        <v>4070832</v>
      </c>
      <c r="BN116" s="67">
        <f t="shared" si="331"/>
        <v>16233141</v>
      </c>
      <c r="BO116" s="169">
        <f t="shared" si="500"/>
        <v>28186</v>
      </c>
      <c r="BP116" s="169">
        <f>BP118+BP119+BP120+BP121+BP122+BP117</f>
        <v>28186</v>
      </c>
      <c r="BQ116" s="169">
        <f>BQ118+BQ119+BQ120+BQ121+BQ122+BQ117</f>
        <v>0</v>
      </c>
      <c r="BR116" s="169">
        <f>BR118+BR119+BR120+BR121+BR122+BR117</f>
        <v>0</v>
      </c>
      <c r="BS116" s="169">
        <f>BS118+BS119+BS120+BS121+BS122+BS117</f>
        <v>0</v>
      </c>
      <c r="BT116" s="169">
        <f>BU116+BZ116</f>
        <v>894041.73</v>
      </c>
      <c r="BU116" s="169">
        <f>BU118+BU119+BU120+BU121+BU122+BU117</f>
        <v>0</v>
      </c>
      <c r="BV116" s="178">
        <f>BV118+BV119+BV120+BV121+BV122+BV117</f>
        <v>0</v>
      </c>
      <c r="BW116" s="169">
        <f>BW118+BW119+BW120+BW121+BW122+BW117</f>
        <v>0</v>
      </c>
      <c r="BX116" s="169">
        <f>BX118+BX119+BX120+BX121+BX122+BX117</f>
        <v>0</v>
      </c>
      <c r="BY116" s="178">
        <f>BY118+BY119+BY120+BY121+BY122+BY117</f>
        <v>0</v>
      </c>
      <c r="BZ116" s="169">
        <f>BZ117+BZ118+BZ119+BZ120+BZ121+BZ122+BZ125+BZ127</f>
        <v>894041.73</v>
      </c>
      <c r="CA116" s="169">
        <f>CA117+CA118+CA119+CA120+CA121+CA122+CA125+CA127</f>
        <v>894041.73</v>
      </c>
      <c r="CB116" s="169">
        <f t="shared" si="225"/>
        <v>922227.73</v>
      </c>
      <c r="CC116" s="275">
        <f t="shared" si="502"/>
        <v>11889295</v>
      </c>
      <c r="CD116" s="67">
        <f>CD118+CD119+CD120+CD121+CD122+CD125+CD117</f>
        <v>11889295</v>
      </c>
      <c r="CE116" s="67">
        <f>CE118+CE119+CE120+CE121+CE122+CE125+CE117</f>
        <v>10115891</v>
      </c>
      <c r="CF116" s="67">
        <f>CF118+CF119+CF120+CF121+CF122+CF125+CF117</f>
        <v>704794</v>
      </c>
      <c r="CG116" s="67">
        <f>CG118+CG119+CG120+CG121+CG122+CG125+CG117</f>
        <v>0</v>
      </c>
      <c r="CH116" s="275">
        <f t="shared" si="503"/>
        <v>5266073.73</v>
      </c>
      <c r="CI116" s="67">
        <f>CI118+CI119+CI120+CI121+CI122+CI125+CI127</f>
        <v>301200</v>
      </c>
      <c r="CJ116" s="67">
        <f>CJ118+CJ119+CJ120+CJ121+CJ122+CJ125+CJ127</f>
        <v>119100</v>
      </c>
      <c r="CK116" s="67">
        <f>CK118+CK119+CK120+CK121+CK122+CK125+CK127</f>
        <v>114171</v>
      </c>
      <c r="CL116" s="67">
        <f>CL118+CL119+CL120+CL121+CL122+CL125+CL127</f>
        <v>4964873.73</v>
      </c>
      <c r="CM116" s="67">
        <f>CM118+CM119+CM120+CM121+CM122+CM125+CM127</f>
        <v>4964873.73</v>
      </c>
      <c r="CN116" s="67">
        <f t="shared" si="445"/>
        <v>17155368.73</v>
      </c>
      <c r="CO116" s="169">
        <f t="shared" si="504"/>
        <v>-7828</v>
      </c>
      <c r="CP116" s="169">
        <f>CP118+CP119+CP120+CP121+CP122+CP117</f>
        <v>28800</v>
      </c>
      <c r="CQ116" s="169">
        <f>CQ118+CQ119+CQ120+CQ121+CQ122+CQ117</f>
        <v>-7828</v>
      </c>
      <c r="CR116" s="169">
        <f>CR118+CR119+CR120+CR121+CR122+CR117</f>
        <v>0</v>
      </c>
      <c r="CS116" s="169">
        <f>CS118+CS119+CS120+CS121+CS122+CS117</f>
        <v>0</v>
      </c>
      <c r="CT116" s="169">
        <f>CT118+CT119+CT120+CT121+CT122+CT117</f>
        <v>0</v>
      </c>
      <c r="CU116" s="169">
        <f t="shared" si="505"/>
        <v>177667</v>
      </c>
      <c r="CV116" s="169">
        <f>CV118+CV119+CV120+CV121+CV122+CV117</f>
        <v>0</v>
      </c>
      <c r="CW116" s="178">
        <f>CW118+CW119+CW120+CW121+CW122+CW117</f>
        <v>0</v>
      </c>
      <c r="CX116" s="169">
        <f>CX118+CX119+CX120+CX121+CX122+CX117</f>
        <v>0</v>
      </c>
      <c r="CY116" s="169">
        <f>CY118+CY119+CY120+CY121+CY122+CY117</f>
        <v>0</v>
      </c>
      <c r="CZ116" s="178">
        <f>CZ118+CZ119+CZ120+CZ121+CZ122+CZ117</f>
        <v>0</v>
      </c>
      <c r="DA116" s="169">
        <f>DA117+DA118+DA119+DA120+DA121+DA122+DA125+DA127</f>
        <v>177667</v>
      </c>
      <c r="DB116" s="169">
        <f>DB117+DB118+DB119+DB120+DB121+DB122+DB125+DB127</f>
        <v>177667</v>
      </c>
      <c r="DC116" s="169">
        <f>CO116+CU116</f>
        <v>169839</v>
      </c>
      <c r="DD116" s="275">
        <f t="shared" si="506"/>
        <v>11881467</v>
      </c>
      <c r="DE116" s="67">
        <f>DE118+DE119+DE120+DE121+DE122+DE125+DE117</f>
        <v>11881467</v>
      </c>
      <c r="DF116" s="67">
        <f>DF118+DF119+DF120+DF121+DF122+DF125+DF117</f>
        <v>10115891</v>
      </c>
      <c r="DG116" s="67">
        <f>DG118+DG119+DG120+DG121+DG122+DG125+DG117</f>
        <v>704794</v>
      </c>
      <c r="DH116" s="67">
        <f>DH118+DH119+DH120+DH121+DH122+DH125+DH117</f>
        <v>0</v>
      </c>
      <c r="DI116" s="275">
        <f t="shared" si="507"/>
        <v>5443740.73</v>
      </c>
      <c r="DJ116" s="67">
        <f>DJ118+DJ119+DJ120+DJ121+DJ122+DJ125+DJ127</f>
        <v>301200</v>
      </c>
      <c r="DK116" s="67">
        <f>DK118+DK119+DK120+DK121+DK122+DK125+DK127</f>
        <v>119100</v>
      </c>
      <c r="DL116" s="67">
        <f>DL118+DL119+DL120+DL121+DL122+DL125+DL127</f>
        <v>114171</v>
      </c>
      <c r="DM116" s="67">
        <f>DM118+DM119+DM120+DM121+DM122+DM125+DM127</f>
        <v>5142540.73</v>
      </c>
      <c r="DN116" s="67">
        <f>DN118+DN119+DN120+DN121+DN122+DN125+DN127</f>
        <v>5142540.73</v>
      </c>
      <c r="DO116" s="67">
        <f t="shared" si="449"/>
        <v>17325207.73</v>
      </c>
      <c r="DP116" s="169">
        <f t="shared" si="508"/>
        <v>83041</v>
      </c>
      <c r="DQ116" s="169">
        <f>DQ118+DQ119+DQ120+DQ121+DQ122+DQ117</f>
        <v>60100</v>
      </c>
      <c r="DR116" s="169">
        <f>DR118+DR119+DR120+DR121+DR122+DR117</f>
        <v>83041</v>
      </c>
      <c r="DS116" s="169">
        <f>DS118+DS119+DS120+DS121+DS122+DS117</f>
        <v>0</v>
      </c>
      <c r="DT116" s="169">
        <f>DT118+DT119+DT120+DT121+DT122+DT117</f>
        <v>0</v>
      </c>
      <c r="DU116" s="169">
        <f>DU118+DU119+DU120+DU121+DU122+DU117</f>
        <v>0</v>
      </c>
      <c r="DV116" s="169">
        <f t="shared" si="509"/>
        <v>96435</v>
      </c>
      <c r="DW116" s="169">
        <f>DW118+DW119+DW120+DW121+DW122+DW117</f>
        <v>0</v>
      </c>
      <c r="DX116" s="178">
        <f>DX118+DX119+DX120+DX121+DX122+DX117</f>
        <v>0</v>
      </c>
      <c r="DY116" s="169">
        <f>DY118+DY119+DY120+DY121+DY122+DY117</f>
        <v>0</v>
      </c>
      <c r="DZ116" s="169">
        <f>DZ118+DZ119+DZ120+DZ121+DZ122+DZ117</f>
        <v>0</v>
      </c>
      <c r="EA116" s="178">
        <f>EA118+EA119+EA120+EA121+EA122+EA117</f>
        <v>0</v>
      </c>
      <c r="EB116" s="169">
        <f>EB117+EB118+EB119+EB120+EB121+EB122+EB125+EB127</f>
        <v>96435</v>
      </c>
      <c r="EC116" s="169">
        <f>EC117+EC118+EC119+EC120+EC121+EC122+EC125+EC127</f>
        <v>96435</v>
      </c>
      <c r="ED116" s="169">
        <f>DP116+DV116</f>
        <v>179476</v>
      </c>
      <c r="EE116" s="275">
        <f t="shared" si="510"/>
        <v>11964508</v>
      </c>
      <c r="EF116" s="67">
        <f>EF118+EF119+EF120+EF121+EF122+EF125+EF117</f>
        <v>11964508</v>
      </c>
      <c r="EG116" s="67">
        <f>EG118+EG119+EG120+EG121+EG122+EG125+EG117</f>
        <v>10115891</v>
      </c>
      <c r="EH116" s="67">
        <f>EH118+EH119+EH120+EH121+EH122+EH125+EH117</f>
        <v>704794</v>
      </c>
      <c r="EI116" s="67">
        <f>EI118+EI119+EI120+EI121+EI122+EI125+EI117</f>
        <v>0</v>
      </c>
      <c r="EJ116" s="275">
        <f t="shared" si="511"/>
        <v>5540175.73</v>
      </c>
      <c r="EK116" s="67">
        <f>EK118+EK119+EK120+EK121+EK122+EK125+EK127</f>
        <v>301200</v>
      </c>
      <c r="EL116" s="67">
        <f>EL118+EL119+EL120+EL121+EL122+EL125+EL127</f>
        <v>119100</v>
      </c>
      <c r="EM116" s="67">
        <f>EM118+EM119+EM120+EM121+EM122+EM125+EM127</f>
        <v>114171</v>
      </c>
      <c r="EN116" s="67">
        <f>EN118+EN119+EN120+EN121+EN122+EN125+EN127</f>
        <v>5238975.73</v>
      </c>
      <c r="EO116" s="67">
        <f>EO118+EO119+EO120+EO121+EO122+EO125+EO127</f>
        <v>5238975.73</v>
      </c>
      <c r="EP116" s="67">
        <f t="shared" si="480"/>
        <v>17504683.73</v>
      </c>
    </row>
    <row r="117" spans="1:146" ht="12.75">
      <c r="A117" s="64">
        <v>1010180</v>
      </c>
      <c r="B117" s="64" t="s">
        <v>718</v>
      </c>
      <c r="C117" s="119" t="s">
        <v>717</v>
      </c>
      <c r="D117" s="77" t="s">
        <v>747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169">
        <f>R117+U117</f>
        <v>3000</v>
      </c>
      <c r="R117" s="169">
        <v>3000</v>
      </c>
      <c r="S117" s="169"/>
      <c r="T117" s="169"/>
      <c r="U117" s="169"/>
      <c r="V117" s="169">
        <f>W117+Z117</f>
        <v>0</v>
      </c>
      <c r="W117" s="169"/>
      <c r="X117" s="169"/>
      <c r="Y117" s="169"/>
      <c r="Z117" s="169"/>
      <c r="AA117" s="169"/>
      <c r="AB117" s="169"/>
      <c r="AC117" s="275">
        <f>AD117+AG117</f>
        <v>3000</v>
      </c>
      <c r="AD117" s="67">
        <f>R117+F117</f>
        <v>3000</v>
      </c>
      <c r="AE117" s="67">
        <f>S117+G117</f>
        <v>0</v>
      </c>
      <c r="AF117" s="67">
        <f>T117+H117</f>
        <v>0</v>
      </c>
      <c r="AG117" s="67">
        <f>U117+I117</f>
        <v>0</v>
      </c>
      <c r="AH117" s="275">
        <f t="shared" si="495"/>
        <v>0</v>
      </c>
      <c r="AI117" s="67"/>
      <c r="AJ117" s="67"/>
      <c r="AK117" s="67"/>
      <c r="AL117" s="67"/>
      <c r="AM117" s="67"/>
      <c r="AN117" s="67"/>
      <c r="AO117" s="169">
        <f t="shared" si="496"/>
        <v>0</v>
      </c>
      <c r="AP117" s="169"/>
      <c r="AQ117" s="169"/>
      <c r="AR117" s="169"/>
      <c r="AS117" s="169"/>
      <c r="AT117" s="169">
        <f t="shared" si="497"/>
        <v>0</v>
      </c>
      <c r="AU117" s="169"/>
      <c r="AV117" s="178"/>
      <c r="AW117" s="169"/>
      <c r="AX117" s="169"/>
      <c r="AY117" s="169"/>
      <c r="AZ117" s="169"/>
      <c r="BA117" s="169"/>
      <c r="BB117" s="169"/>
      <c r="BC117" s="275">
        <f t="shared" si="498"/>
        <v>3000</v>
      </c>
      <c r="BD117" s="67">
        <f aca="true" t="shared" si="518" ref="BD117:BG121">AP117+AD117</f>
        <v>3000</v>
      </c>
      <c r="BE117" s="67">
        <f t="shared" si="518"/>
        <v>0</v>
      </c>
      <c r="BF117" s="67">
        <f t="shared" si="518"/>
        <v>0</v>
      </c>
      <c r="BG117" s="67">
        <f t="shared" si="518"/>
        <v>0</v>
      </c>
      <c r="BH117" s="275">
        <f t="shared" si="499"/>
        <v>0</v>
      </c>
      <c r="BI117" s="67"/>
      <c r="BJ117" s="67"/>
      <c r="BK117" s="67"/>
      <c r="BL117" s="67"/>
      <c r="BM117" s="67"/>
      <c r="BN117" s="67">
        <f t="shared" si="331"/>
        <v>3000</v>
      </c>
      <c r="BO117" s="169">
        <f t="shared" si="500"/>
        <v>0</v>
      </c>
      <c r="BP117" s="169"/>
      <c r="BQ117" s="169"/>
      <c r="BR117" s="169"/>
      <c r="BS117" s="169"/>
      <c r="BT117" s="169">
        <f t="shared" si="501"/>
        <v>0</v>
      </c>
      <c r="BU117" s="169"/>
      <c r="BV117" s="178"/>
      <c r="BW117" s="169"/>
      <c r="BX117" s="169"/>
      <c r="BY117" s="169"/>
      <c r="BZ117" s="169"/>
      <c r="CA117" s="169"/>
      <c r="CB117" s="169"/>
      <c r="CC117" s="275">
        <f>CD117+CG117</f>
        <v>3000</v>
      </c>
      <c r="CD117" s="67">
        <f>BP117+BD117</f>
        <v>3000</v>
      </c>
      <c r="CE117" s="67">
        <f aca="true" t="shared" si="519" ref="CD117:CG121">BQ117+BE117</f>
        <v>0</v>
      </c>
      <c r="CF117" s="67">
        <f t="shared" si="519"/>
        <v>0</v>
      </c>
      <c r="CG117" s="67">
        <f t="shared" si="519"/>
        <v>0</v>
      </c>
      <c r="CH117" s="275">
        <f t="shared" si="503"/>
        <v>0</v>
      </c>
      <c r="CI117" s="67"/>
      <c r="CJ117" s="67"/>
      <c r="CK117" s="67"/>
      <c r="CL117" s="67"/>
      <c r="CM117" s="67"/>
      <c r="CN117" s="67">
        <f t="shared" si="445"/>
        <v>3000</v>
      </c>
      <c r="CO117" s="169">
        <f t="shared" si="504"/>
        <v>0</v>
      </c>
      <c r="CP117" s="178"/>
      <c r="CQ117" s="169"/>
      <c r="CR117" s="169"/>
      <c r="CS117" s="169"/>
      <c r="CT117" s="169"/>
      <c r="CU117" s="169">
        <f t="shared" si="505"/>
        <v>0</v>
      </c>
      <c r="CV117" s="169"/>
      <c r="CW117" s="178"/>
      <c r="CX117" s="169"/>
      <c r="CY117" s="169"/>
      <c r="CZ117" s="169"/>
      <c r="DA117" s="169"/>
      <c r="DB117" s="169"/>
      <c r="DC117" s="169"/>
      <c r="DD117" s="275">
        <f t="shared" si="506"/>
        <v>3000</v>
      </c>
      <c r="DE117" s="67">
        <f aca="true" t="shared" si="520" ref="DE117:DH121">CQ117+CD117</f>
        <v>3000</v>
      </c>
      <c r="DF117" s="67">
        <f t="shared" si="520"/>
        <v>0</v>
      </c>
      <c r="DG117" s="67">
        <f t="shared" si="520"/>
        <v>0</v>
      </c>
      <c r="DH117" s="67">
        <f t="shared" si="520"/>
        <v>0</v>
      </c>
      <c r="DI117" s="275">
        <f t="shared" si="507"/>
        <v>0</v>
      </c>
      <c r="DJ117" s="67"/>
      <c r="DK117" s="67"/>
      <c r="DL117" s="67"/>
      <c r="DM117" s="67"/>
      <c r="DN117" s="67"/>
      <c r="DO117" s="67">
        <f t="shared" si="449"/>
        <v>3000</v>
      </c>
      <c r="DP117" s="169">
        <f t="shared" si="508"/>
        <v>0</v>
      </c>
      <c r="DQ117" s="178"/>
      <c r="DR117" s="169"/>
      <c r="DS117" s="169"/>
      <c r="DT117" s="169"/>
      <c r="DU117" s="169"/>
      <c r="DV117" s="169">
        <f t="shared" si="509"/>
        <v>0</v>
      </c>
      <c r="DW117" s="169"/>
      <c r="DX117" s="178"/>
      <c r="DY117" s="169"/>
      <c r="DZ117" s="169"/>
      <c r="EA117" s="169"/>
      <c r="EB117" s="169"/>
      <c r="EC117" s="169"/>
      <c r="ED117" s="169"/>
      <c r="EE117" s="275">
        <f t="shared" si="510"/>
        <v>3000</v>
      </c>
      <c r="EF117" s="67">
        <f aca="true" t="shared" si="521" ref="EF117:EI121">DR117+DE117</f>
        <v>3000</v>
      </c>
      <c r="EG117" s="67">
        <f t="shared" si="521"/>
        <v>0</v>
      </c>
      <c r="EH117" s="67">
        <f t="shared" si="521"/>
        <v>0</v>
      </c>
      <c r="EI117" s="67">
        <f t="shared" si="521"/>
        <v>0</v>
      </c>
      <c r="EJ117" s="275">
        <f t="shared" si="511"/>
        <v>0</v>
      </c>
      <c r="EK117" s="67"/>
      <c r="EL117" s="67"/>
      <c r="EM117" s="67"/>
      <c r="EN117" s="67"/>
      <c r="EO117" s="67"/>
      <c r="EP117" s="67">
        <f t="shared" si="480"/>
        <v>3000</v>
      </c>
    </row>
    <row r="118" spans="1:146" s="165" customFormat="1" ht="66" customHeight="1">
      <c r="A118" s="64" t="s">
        <v>19</v>
      </c>
      <c r="B118" s="64" t="s">
        <v>32</v>
      </c>
      <c r="C118" s="119" t="s">
        <v>687</v>
      </c>
      <c r="D118" s="77" t="s">
        <v>720</v>
      </c>
      <c r="E118" s="67">
        <v>5280172</v>
      </c>
      <c r="F118" s="67">
        <v>5280172</v>
      </c>
      <c r="G118" s="67">
        <v>5128057</v>
      </c>
      <c r="H118" s="67">
        <v>115815</v>
      </c>
      <c r="I118" s="67"/>
      <c r="J118" s="67">
        <f>K118+N118</f>
        <v>441200</v>
      </c>
      <c r="K118" s="67">
        <v>301200</v>
      </c>
      <c r="L118" s="67">
        <v>119100</v>
      </c>
      <c r="M118" s="67">
        <v>114171</v>
      </c>
      <c r="N118" s="67">
        <v>140000</v>
      </c>
      <c r="O118" s="67">
        <v>140000</v>
      </c>
      <c r="P118" s="67">
        <f t="shared" si="374"/>
        <v>5721372</v>
      </c>
      <c r="Q118" s="169">
        <f t="shared" si="492"/>
        <v>148300</v>
      </c>
      <c r="R118" s="169">
        <v>148300</v>
      </c>
      <c r="S118" s="170">
        <v>148300</v>
      </c>
      <c r="T118" s="169"/>
      <c r="U118" s="169"/>
      <c r="V118" s="169">
        <f t="shared" si="493"/>
        <v>1011561</v>
      </c>
      <c r="W118" s="169"/>
      <c r="X118" s="169"/>
      <c r="Y118" s="169"/>
      <c r="Z118" s="169">
        <v>1011561</v>
      </c>
      <c r="AA118" s="169">
        <v>1011561</v>
      </c>
      <c r="AB118" s="169">
        <f t="shared" si="221"/>
        <v>1159861</v>
      </c>
      <c r="AC118" s="275">
        <f t="shared" si="494"/>
        <v>5428472</v>
      </c>
      <c r="AD118" s="67">
        <f aca="true" t="shared" si="522" ref="AD118:AG121">R118+F118</f>
        <v>5428472</v>
      </c>
      <c r="AE118" s="67">
        <f t="shared" si="522"/>
        <v>5276357</v>
      </c>
      <c r="AF118" s="67">
        <f t="shared" si="522"/>
        <v>115815</v>
      </c>
      <c r="AG118" s="67">
        <f t="shared" si="522"/>
        <v>0</v>
      </c>
      <c r="AH118" s="275">
        <f t="shared" si="495"/>
        <v>1452761</v>
      </c>
      <c r="AI118" s="67">
        <f aca="true" t="shared" si="523" ref="AI118:AM121">W118+K118</f>
        <v>301200</v>
      </c>
      <c r="AJ118" s="67">
        <f t="shared" si="523"/>
        <v>119100</v>
      </c>
      <c r="AK118" s="67">
        <f t="shared" si="523"/>
        <v>114171</v>
      </c>
      <c r="AL118" s="67">
        <f t="shared" si="523"/>
        <v>1151561</v>
      </c>
      <c r="AM118" s="67">
        <f t="shared" si="523"/>
        <v>1151561</v>
      </c>
      <c r="AN118" s="67">
        <f t="shared" si="329"/>
        <v>6881233</v>
      </c>
      <c r="AO118" s="169">
        <f t="shared" si="496"/>
        <v>28090</v>
      </c>
      <c r="AP118" s="169">
        <v>28090</v>
      </c>
      <c r="AQ118" s="170"/>
      <c r="AR118" s="169"/>
      <c r="AS118" s="169"/>
      <c r="AT118" s="169">
        <f t="shared" si="497"/>
        <v>509140</v>
      </c>
      <c r="AU118" s="169"/>
      <c r="AV118" s="178"/>
      <c r="AW118" s="169"/>
      <c r="AX118" s="169"/>
      <c r="AY118" s="169"/>
      <c r="AZ118" s="169">
        <v>509140</v>
      </c>
      <c r="BA118" s="169">
        <v>509140</v>
      </c>
      <c r="BB118" s="169">
        <f aca="true" t="shared" si="524" ref="BB118:BB145">AO118+AT118</f>
        <v>537230</v>
      </c>
      <c r="BC118" s="275">
        <f t="shared" si="498"/>
        <v>5456562</v>
      </c>
      <c r="BD118" s="67">
        <f t="shared" si="518"/>
        <v>5456562</v>
      </c>
      <c r="BE118" s="67">
        <f t="shared" si="518"/>
        <v>5276357</v>
      </c>
      <c r="BF118" s="67">
        <f t="shared" si="518"/>
        <v>115815</v>
      </c>
      <c r="BG118" s="67">
        <f t="shared" si="518"/>
        <v>0</v>
      </c>
      <c r="BH118" s="275">
        <f t="shared" si="499"/>
        <v>1961901</v>
      </c>
      <c r="BI118" s="67">
        <f>AU118+AI118</f>
        <v>301200</v>
      </c>
      <c r="BJ118" s="67">
        <f aca="true" t="shared" si="525" ref="BJ118:BK121">AW118+AJ118</f>
        <v>119100</v>
      </c>
      <c r="BK118" s="67">
        <f t="shared" si="525"/>
        <v>114171</v>
      </c>
      <c r="BL118" s="67">
        <f aca="true" t="shared" si="526" ref="BL118:BM121">AZ118+AL118</f>
        <v>1660701</v>
      </c>
      <c r="BM118" s="67">
        <f t="shared" si="526"/>
        <v>1660701</v>
      </c>
      <c r="BN118" s="67">
        <f aca="true" t="shared" si="527" ref="BN118:BN126">BC118+BH118</f>
        <v>7418463</v>
      </c>
      <c r="BO118" s="169">
        <f t="shared" si="500"/>
        <v>0</v>
      </c>
      <c r="BP118" s="169"/>
      <c r="BQ118" s="170"/>
      <c r="BR118" s="169"/>
      <c r="BS118" s="169"/>
      <c r="BT118" s="169">
        <f t="shared" si="501"/>
        <v>0</v>
      </c>
      <c r="BU118" s="169"/>
      <c r="BV118" s="178"/>
      <c r="BW118" s="169"/>
      <c r="BX118" s="169"/>
      <c r="BY118" s="169"/>
      <c r="BZ118" s="169"/>
      <c r="CA118" s="169"/>
      <c r="CB118" s="169">
        <f aca="true" t="shared" si="528" ref="CB118:CB145">BO118+BT118</f>
        <v>0</v>
      </c>
      <c r="CC118" s="275">
        <f t="shared" si="502"/>
        <v>5456562</v>
      </c>
      <c r="CD118" s="67">
        <f t="shared" si="519"/>
        <v>5456562</v>
      </c>
      <c r="CE118" s="67">
        <f t="shared" si="519"/>
        <v>5276357</v>
      </c>
      <c r="CF118" s="67">
        <f t="shared" si="519"/>
        <v>115815</v>
      </c>
      <c r="CG118" s="67">
        <f t="shared" si="519"/>
        <v>0</v>
      </c>
      <c r="CH118" s="275">
        <f t="shared" si="503"/>
        <v>1961901</v>
      </c>
      <c r="CI118" s="67">
        <f>BU118+BI118</f>
        <v>301200</v>
      </c>
      <c r="CJ118" s="67">
        <f aca="true" t="shared" si="529" ref="CJ118:CK121">BW118+BJ118</f>
        <v>119100</v>
      </c>
      <c r="CK118" s="67">
        <f t="shared" si="529"/>
        <v>114171</v>
      </c>
      <c r="CL118" s="67">
        <f aca="true" t="shared" si="530" ref="CL118:CM121">BZ118+BL118</f>
        <v>1660701</v>
      </c>
      <c r="CM118" s="67">
        <f t="shared" si="530"/>
        <v>1660701</v>
      </c>
      <c r="CN118" s="67">
        <f t="shared" si="445"/>
        <v>7418463</v>
      </c>
      <c r="CO118" s="169">
        <f t="shared" si="504"/>
        <v>-3390</v>
      </c>
      <c r="CP118" s="178"/>
      <c r="CQ118" s="169">
        <v>-3390</v>
      </c>
      <c r="CR118" s="170"/>
      <c r="CS118" s="169"/>
      <c r="CT118" s="169"/>
      <c r="CU118" s="169">
        <f t="shared" si="505"/>
        <v>0</v>
      </c>
      <c r="CV118" s="169"/>
      <c r="CW118" s="178"/>
      <c r="CX118" s="169"/>
      <c r="CY118" s="169"/>
      <c r="CZ118" s="169"/>
      <c r="DA118" s="169"/>
      <c r="DB118" s="169"/>
      <c r="DC118" s="169">
        <f aca="true" t="shared" si="531" ref="DC118:DC126">CO118+CU118</f>
        <v>-3390</v>
      </c>
      <c r="DD118" s="275">
        <f t="shared" si="506"/>
        <v>5453172</v>
      </c>
      <c r="DE118" s="67">
        <f t="shared" si="520"/>
        <v>5453172</v>
      </c>
      <c r="DF118" s="67">
        <f t="shared" si="520"/>
        <v>5276357</v>
      </c>
      <c r="DG118" s="67">
        <f t="shared" si="520"/>
        <v>115815</v>
      </c>
      <c r="DH118" s="67">
        <f t="shared" si="520"/>
        <v>0</v>
      </c>
      <c r="DI118" s="275">
        <f t="shared" si="507"/>
        <v>1961901</v>
      </c>
      <c r="DJ118" s="67">
        <f>CV118+CI118</f>
        <v>301200</v>
      </c>
      <c r="DK118" s="67">
        <f aca="true" t="shared" si="532" ref="DK118:DL121">CX118+CJ118</f>
        <v>119100</v>
      </c>
      <c r="DL118" s="67">
        <f t="shared" si="532"/>
        <v>114171</v>
      </c>
      <c r="DM118" s="67">
        <f aca="true" t="shared" si="533" ref="DM118:DN121">DA118+CL118</f>
        <v>1660701</v>
      </c>
      <c r="DN118" s="67">
        <f t="shared" si="533"/>
        <v>1660701</v>
      </c>
      <c r="DO118" s="67">
        <f t="shared" si="449"/>
        <v>7415073</v>
      </c>
      <c r="DP118" s="169">
        <f t="shared" si="508"/>
        <v>0</v>
      </c>
      <c r="DQ118" s="178"/>
      <c r="DR118" s="169"/>
      <c r="DS118" s="170"/>
      <c r="DT118" s="169"/>
      <c r="DU118" s="169"/>
      <c r="DV118" s="169">
        <f t="shared" si="509"/>
        <v>0</v>
      </c>
      <c r="DW118" s="169"/>
      <c r="DX118" s="178"/>
      <c r="DY118" s="169"/>
      <c r="DZ118" s="169"/>
      <c r="EA118" s="169"/>
      <c r="EB118" s="169"/>
      <c r="EC118" s="169"/>
      <c r="ED118" s="169">
        <f aca="true" t="shared" si="534" ref="ED118:ED126">DP118+DV118</f>
        <v>0</v>
      </c>
      <c r="EE118" s="275">
        <f t="shared" si="510"/>
        <v>5453172</v>
      </c>
      <c r="EF118" s="67">
        <f t="shared" si="521"/>
        <v>5453172</v>
      </c>
      <c r="EG118" s="67">
        <f t="shared" si="521"/>
        <v>5276357</v>
      </c>
      <c r="EH118" s="67">
        <f t="shared" si="521"/>
        <v>115815</v>
      </c>
      <c r="EI118" s="67">
        <f t="shared" si="521"/>
        <v>0</v>
      </c>
      <c r="EJ118" s="275">
        <f t="shared" si="511"/>
        <v>1961901</v>
      </c>
      <c r="EK118" s="67">
        <f>DW118+DJ118</f>
        <v>301200</v>
      </c>
      <c r="EL118" s="67">
        <f aca="true" t="shared" si="535" ref="EL118:EM121">DY118+DK118</f>
        <v>119100</v>
      </c>
      <c r="EM118" s="67">
        <f t="shared" si="535"/>
        <v>114171</v>
      </c>
      <c r="EN118" s="67">
        <f aca="true" t="shared" si="536" ref="EN118:EO121">EB118+DM118</f>
        <v>1660701</v>
      </c>
      <c r="EO118" s="67">
        <f t="shared" si="536"/>
        <v>1660701</v>
      </c>
      <c r="EP118" s="67">
        <f t="shared" si="480"/>
        <v>7415073</v>
      </c>
    </row>
    <row r="119" spans="1:146" s="165" customFormat="1" ht="17.25" customHeight="1">
      <c r="A119" s="64" t="s">
        <v>11</v>
      </c>
      <c r="B119" s="64" t="s">
        <v>69</v>
      </c>
      <c r="C119" s="119" t="s">
        <v>707</v>
      </c>
      <c r="D119" s="77" t="s">
        <v>12</v>
      </c>
      <c r="E119" s="67">
        <f>F119+I119</f>
        <v>1322017</v>
      </c>
      <c r="F119" s="67">
        <v>1322017</v>
      </c>
      <c r="G119" s="67">
        <v>1200647</v>
      </c>
      <c r="H119" s="67">
        <v>53810</v>
      </c>
      <c r="I119" s="67"/>
      <c r="J119" s="67">
        <f>K119+N119</f>
        <v>132600</v>
      </c>
      <c r="K119" s="67"/>
      <c r="L119" s="67"/>
      <c r="M119" s="67"/>
      <c r="N119" s="67">
        <v>132600</v>
      </c>
      <c r="O119" s="67">
        <v>132600</v>
      </c>
      <c r="P119" s="67">
        <f t="shared" si="374"/>
        <v>1454617</v>
      </c>
      <c r="Q119" s="169">
        <f t="shared" si="492"/>
        <v>65320</v>
      </c>
      <c r="R119" s="169">
        <v>65320</v>
      </c>
      <c r="S119" s="169">
        <v>38500</v>
      </c>
      <c r="T119" s="169"/>
      <c r="U119" s="169"/>
      <c r="V119" s="169">
        <f t="shared" si="493"/>
        <v>130937.5</v>
      </c>
      <c r="W119" s="169">
        <v>1267.5</v>
      </c>
      <c r="X119" s="169"/>
      <c r="Y119" s="169"/>
      <c r="Z119" s="169">
        <v>129670</v>
      </c>
      <c r="AA119" s="169">
        <v>106270</v>
      </c>
      <c r="AB119" s="169">
        <f t="shared" si="221"/>
        <v>196257.5</v>
      </c>
      <c r="AC119" s="275">
        <f t="shared" si="494"/>
        <v>1387337</v>
      </c>
      <c r="AD119" s="67">
        <f t="shared" si="522"/>
        <v>1387337</v>
      </c>
      <c r="AE119" s="67">
        <f t="shared" si="522"/>
        <v>1239147</v>
      </c>
      <c r="AF119" s="67">
        <f t="shared" si="522"/>
        <v>53810</v>
      </c>
      <c r="AG119" s="67">
        <f t="shared" si="522"/>
        <v>0</v>
      </c>
      <c r="AH119" s="275">
        <f t="shared" si="495"/>
        <v>263537.5</v>
      </c>
      <c r="AI119" s="67">
        <f t="shared" si="523"/>
        <v>1267.5</v>
      </c>
      <c r="AJ119" s="67">
        <f t="shared" si="523"/>
        <v>0</v>
      </c>
      <c r="AK119" s="67">
        <f t="shared" si="523"/>
        <v>0</v>
      </c>
      <c r="AL119" s="67">
        <f t="shared" si="523"/>
        <v>262270</v>
      </c>
      <c r="AM119" s="67">
        <f t="shared" si="523"/>
        <v>238870</v>
      </c>
      <c r="AN119" s="67">
        <f t="shared" si="329"/>
        <v>1650874.5</v>
      </c>
      <c r="AO119" s="169">
        <f t="shared" si="496"/>
        <v>-6700</v>
      </c>
      <c r="AP119" s="169">
        <v>-6700</v>
      </c>
      <c r="AQ119" s="169"/>
      <c r="AR119" s="169"/>
      <c r="AS119" s="169"/>
      <c r="AT119" s="169">
        <f t="shared" si="497"/>
        <v>-12667.5</v>
      </c>
      <c r="AU119" s="169">
        <v>-1267.5</v>
      </c>
      <c r="AV119" s="178">
        <v>-1267.5</v>
      </c>
      <c r="AW119" s="169"/>
      <c r="AX119" s="169"/>
      <c r="AY119" s="178">
        <v>-23400</v>
      </c>
      <c r="AZ119" s="169">
        <v>-11400</v>
      </c>
      <c r="BA119" s="169">
        <v>12000</v>
      </c>
      <c r="BB119" s="169">
        <f t="shared" si="524"/>
        <v>-19367.5</v>
      </c>
      <c r="BC119" s="275">
        <f t="shared" si="498"/>
        <v>1380637</v>
      </c>
      <c r="BD119" s="67">
        <f t="shared" si="518"/>
        <v>1380637</v>
      </c>
      <c r="BE119" s="67">
        <f t="shared" si="518"/>
        <v>1239147</v>
      </c>
      <c r="BF119" s="67">
        <f t="shared" si="518"/>
        <v>53810</v>
      </c>
      <c r="BG119" s="67">
        <f t="shared" si="518"/>
        <v>0</v>
      </c>
      <c r="BH119" s="275">
        <f t="shared" si="499"/>
        <v>250870</v>
      </c>
      <c r="BI119" s="67">
        <f>AU119+AI119</f>
        <v>0</v>
      </c>
      <c r="BJ119" s="67">
        <f t="shared" si="525"/>
        <v>0</v>
      </c>
      <c r="BK119" s="67">
        <f t="shared" si="525"/>
        <v>0</v>
      </c>
      <c r="BL119" s="67">
        <f t="shared" si="526"/>
        <v>250870</v>
      </c>
      <c r="BM119" s="67">
        <f t="shared" si="526"/>
        <v>250870</v>
      </c>
      <c r="BN119" s="67">
        <f t="shared" si="527"/>
        <v>1631507</v>
      </c>
      <c r="BO119" s="169">
        <f t="shared" si="500"/>
        <v>10000</v>
      </c>
      <c r="BP119" s="169">
        <v>10000</v>
      </c>
      <c r="BQ119" s="169"/>
      <c r="BR119" s="169"/>
      <c r="BS119" s="169"/>
      <c r="BT119" s="169">
        <f t="shared" si="501"/>
        <v>0</v>
      </c>
      <c r="BU119" s="169"/>
      <c r="BV119" s="178"/>
      <c r="BW119" s="169"/>
      <c r="BX119" s="169"/>
      <c r="BY119" s="178"/>
      <c r="BZ119" s="169"/>
      <c r="CA119" s="169"/>
      <c r="CB119" s="169">
        <f t="shared" si="528"/>
        <v>10000</v>
      </c>
      <c r="CC119" s="275">
        <f t="shared" si="502"/>
        <v>1390637</v>
      </c>
      <c r="CD119" s="67">
        <f t="shared" si="519"/>
        <v>1390637</v>
      </c>
      <c r="CE119" s="67">
        <f t="shared" si="519"/>
        <v>1239147</v>
      </c>
      <c r="CF119" s="67">
        <f t="shared" si="519"/>
        <v>53810</v>
      </c>
      <c r="CG119" s="67">
        <f t="shared" si="519"/>
        <v>0</v>
      </c>
      <c r="CH119" s="275">
        <f t="shared" si="503"/>
        <v>250870</v>
      </c>
      <c r="CI119" s="67">
        <f>BU119+BI119</f>
        <v>0</v>
      </c>
      <c r="CJ119" s="67">
        <f t="shared" si="529"/>
        <v>0</v>
      </c>
      <c r="CK119" s="67">
        <f t="shared" si="529"/>
        <v>0</v>
      </c>
      <c r="CL119" s="67">
        <f t="shared" si="530"/>
        <v>250870</v>
      </c>
      <c r="CM119" s="67">
        <f t="shared" si="530"/>
        <v>250870</v>
      </c>
      <c r="CN119" s="67">
        <f t="shared" si="445"/>
        <v>1641507</v>
      </c>
      <c r="CO119" s="169">
        <f t="shared" si="504"/>
        <v>0</v>
      </c>
      <c r="CP119" s="178"/>
      <c r="CQ119" s="169"/>
      <c r="CR119" s="169"/>
      <c r="CS119" s="169"/>
      <c r="CT119" s="169"/>
      <c r="CU119" s="169">
        <f t="shared" si="505"/>
        <v>64710</v>
      </c>
      <c r="CV119" s="169"/>
      <c r="CW119" s="178"/>
      <c r="CX119" s="169"/>
      <c r="CY119" s="169"/>
      <c r="CZ119" s="178"/>
      <c r="DA119" s="169">
        <v>64710</v>
      </c>
      <c r="DB119" s="169">
        <v>64710</v>
      </c>
      <c r="DC119" s="169">
        <f t="shared" si="531"/>
        <v>64710</v>
      </c>
      <c r="DD119" s="275">
        <f t="shared" si="506"/>
        <v>1390637</v>
      </c>
      <c r="DE119" s="67">
        <f t="shared" si="520"/>
        <v>1390637</v>
      </c>
      <c r="DF119" s="67">
        <f t="shared" si="520"/>
        <v>1239147</v>
      </c>
      <c r="DG119" s="67">
        <f t="shared" si="520"/>
        <v>53810</v>
      </c>
      <c r="DH119" s="67">
        <f t="shared" si="520"/>
        <v>0</v>
      </c>
      <c r="DI119" s="275">
        <f t="shared" si="507"/>
        <v>315580</v>
      </c>
      <c r="DJ119" s="67">
        <f>CV119+CI119</f>
        <v>0</v>
      </c>
      <c r="DK119" s="67">
        <f t="shared" si="532"/>
        <v>0</v>
      </c>
      <c r="DL119" s="67">
        <f t="shared" si="532"/>
        <v>0</v>
      </c>
      <c r="DM119" s="67">
        <f t="shared" si="533"/>
        <v>315580</v>
      </c>
      <c r="DN119" s="67">
        <f t="shared" si="533"/>
        <v>315580</v>
      </c>
      <c r="DO119" s="67">
        <f t="shared" si="449"/>
        <v>1706217</v>
      </c>
      <c r="DP119" s="169">
        <f t="shared" si="508"/>
        <v>8100</v>
      </c>
      <c r="DQ119" s="178">
        <v>8100</v>
      </c>
      <c r="DR119" s="178">
        <v>8100</v>
      </c>
      <c r="DS119" s="169"/>
      <c r="DT119" s="169"/>
      <c r="DU119" s="169"/>
      <c r="DV119" s="169">
        <f t="shared" si="509"/>
        <v>0</v>
      </c>
      <c r="DW119" s="169"/>
      <c r="DX119" s="178"/>
      <c r="DY119" s="169"/>
      <c r="DZ119" s="169"/>
      <c r="EA119" s="178"/>
      <c r="EB119" s="169"/>
      <c r="EC119" s="169"/>
      <c r="ED119" s="169">
        <f t="shared" si="534"/>
        <v>8100</v>
      </c>
      <c r="EE119" s="275">
        <f t="shared" si="510"/>
        <v>1398737</v>
      </c>
      <c r="EF119" s="67">
        <f t="shared" si="521"/>
        <v>1398737</v>
      </c>
      <c r="EG119" s="67">
        <f t="shared" si="521"/>
        <v>1239147</v>
      </c>
      <c r="EH119" s="67">
        <f t="shared" si="521"/>
        <v>53810</v>
      </c>
      <c r="EI119" s="67">
        <f t="shared" si="521"/>
        <v>0</v>
      </c>
      <c r="EJ119" s="275">
        <f t="shared" si="511"/>
        <v>315580</v>
      </c>
      <c r="EK119" s="67">
        <f>DW119+DJ119</f>
        <v>0</v>
      </c>
      <c r="EL119" s="67">
        <f t="shared" si="535"/>
        <v>0</v>
      </c>
      <c r="EM119" s="67">
        <f t="shared" si="535"/>
        <v>0</v>
      </c>
      <c r="EN119" s="67">
        <f t="shared" si="536"/>
        <v>315580</v>
      </c>
      <c r="EO119" s="67">
        <f t="shared" si="536"/>
        <v>315580</v>
      </c>
      <c r="EP119" s="67">
        <f t="shared" si="480"/>
        <v>1714317</v>
      </c>
    </row>
    <row r="120" spans="1:146" s="165" customFormat="1" ht="25.5" customHeight="1">
      <c r="A120" s="64" t="s">
        <v>13</v>
      </c>
      <c r="B120" s="64" t="s">
        <v>70</v>
      </c>
      <c r="C120" s="119" t="s">
        <v>707</v>
      </c>
      <c r="D120" s="77" t="s">
        <v>14</v>
      </c>
      <c r="E120" s="67">
        <f>F120+I120</f>
        <v>438885</v>
      </c>
      <c r="F120" s="67">
        <v>438885</v>
      </c>
      <c r="G120" s="67">
        <v>309455</v>
      </c>
      <c r="H120" s="67">
        <v>113430</v>
      </c>
      <c r="I120" s="67"/>
      <c r="J120" s="67">
        <f>K120+N120</f>
        <v>0</v>
      </c>
      <c r="K120" s="67"/>
      <c r="L120" s="67"/>
      <c r="M120" s="67"/>
      <c r="N120" s="67"/>
      <c r="O120" s="67"/>
      <c r="P120" s="67">
        <f t="shared" si="374"/>
        <v>438885</v>
      </c>
      <c r="Q120" s="169">
        <f t="shared" si="492"/>
        <v>46078</v>
      </c>
      <c r="R120" s="169">
        <v>46078</v>
      </c>
      <c r="S120" s="169"/>
      <c r="T120" s="169"/>
      <c r="U120" s="169"/>
      <c r="V120" s="169">
        <f t="shared" si="493"/>
        <v>1469828</v>
      </c>
      <c r="W120" s="169"/>
      <c r="X120" s="169"/>
      <c r="Y120" s="169"/>
      <c r="Z120" s="169">
        <v>1469828</v>
      </c>
      <c r="AA120" s="169">
        <v>1469828</v>
      </c>
      <c r="AB120" s="169">
        <f t="shared" si="221"/>
        <v>1515906</v>
      </c>
      <c r="AC120" s="275">
        <f t="shared" si="494"/>
        <v>484963</v>
      </c>
      <c r="AD120" s="67">
        <f t="shared" si="522"/>
        <v>484963</v>
      </c>
      <c r="AE120" s="67">
        <f t="shared" si="522"/>
        <v>309455</v>
      </c>
      <c r="AF120" s="67">
        <f t="shared" si="522"/>
        <v>113430</v>
      </c>
      <c r="AG120" s="67">
        <f t="shared" si="522"/>
        <v>0</v>
      </c>
      <c r="AH120" s="275">
        <f t="shared" si="495"/>
        <v>1469828</v>
      </c>
      <c r="AI120" s="67">
        <f t="shared" si="523"/>
        <v>0</v>
      </c>
      <c r="AJ120" s="67">
        <f t="shared" si="523"/>
        <v>0</v>
      </c>
      <c r="AK120" s="67">
        <f t="shared" si="523"/>
        <v>0</v>
      </c>
      <c r="AL120" s="67">
        <f t="shared" si="523"/>
        <v>1469828</v>
      </c>
      <c r="AM120" s="67">
        <f t="shared" si="523"/>
        <v>1469828</v>
      </c>
      <c r="AN120" s="67">
        <f t="shared" si="329"/>
        <v>1954791</v>
      </c>
      <c r="AO120" s="169">
        <f t="shared" si="496"/>
        <v>75371</v>
      </c>
      <c r="AP120" s="169">
        <v>75371</v>
      </c>
      <c r="AQ120" s="169"/>
      <c r="AR120" s="169">
        <v>14085</v>
      </c>
      <c r="AS120" s="169"/>
      <c r="AT120" s="169">
        <f t="shared" si="497"/>
        <v>0</v>
      </c>
      <c r="AU120" s="169"/>
      <c r="AV120" s="178"/>
      <c r="AW120" s="169"/>
      <c r="AX120" s="169"/>
      <c r="AY120" s="169"/>
      <c r="AZ120" s="169"/>
      <c r="BA120" s="169"/>
      <c r="BB120" s="169">
        <f t="shared" si="524"/>
        <v>75371</v>
      </c>
      <c r="BC120" s="275">
        <f t="shared" si="498"/>
        <v>560334</v>
      </c>
      <c r="BD120" s="67">
        <f t="shared" si="518"/>
        <v>560334</v>
      </c>
      <c r="BE120" s="67">
        <f t="shared" si="518"/>
        <v>309455</v>
      </c>
      <c r="BF120" s="67">
        <f t="shared" si="518"/>
        <v>127515</v>
      </c>
      <c r="BG120" s="67">
        <f t="shared" si="518"/>
        <v>0</v>
      </c>
      <c r="BH120" s="275">
        <f t="shared" si="499"/>
        <v>1469828</v>
      </c>
      <c r="BI120" s="67">
        <f>AU120+AI120</f>
        <v>0</v>
      </c>
      <c r="BJ120" s="67">
        <f t="shared" si="525"/>
        <v>0</v>
      </c>
      <c r="BK120" s="67">
        <f t="shared" si="525"/>
        <v>0</v>
      </c>
      <c r="BL120" s="67">
        <f t="shared" si="526"/>
        <v>1469828</v>
      </c>
      <c r="BM120" s="67">
        <f t="shared" si="526"/>
        <v>1469828</v>
      </c>
      <c r="BN120" s="67">
        <f t="shared" si="527"/>
        <v>2030162</v>
      </c>
      <c r="BO120" s="169">
        <f t="shared" si="500"/>
        <v>0</v>
      </c>
      <c r="BP120" s="169"/>
      <c r="BQ120" s="169"/>
      <c r="BR120" s="169"/>
      <c r="BS120" s="169"/>
      <c r="BT120" s="169">
        <f t="shared" si="501"/>
        <v>0</v>
      </c>
      <c r="BU120" s="169"/>
      <c r="BV120" s="178"/>
      <c r="BW120" s="169"/>
      <c r="BX120" s="169"/>
      <c r="BY120" s="169"/>
      <c r="BZ120" s="169"/>
      <c r="CA120" s="169"/>
      <c r="CB120" s="169">
        <f t="shared" si="528"/>
        <v>0</v>
      </c>
      <c r="CC120" s="275">
        <f t="shared" si="502"/>
        <v>560334</v>
      </c>
      <c r="CD120" s="67">
        <f t="shared" si="519"/>
        <v>560334</v>
      </c>
      <c r="CE120" s="67">
        <f t="shared" si="519"/>
        <v>309455</v>
      </c>
      <c r="CF120" s="67">
        <f t="shared" si="519"/>
        <v>127515</v>
      </c>
      <c r="CG120" s="67">
        <f t="shared" si="519"/>
        <v>0</v>
      </c>
      <c r="CH120" s="275">
        <f t="shared" si="503"/>
        <v>1469828</v>
      </c>
      <c r="CI120" s="67">
        <f>BU120+BI120</f>
        <v>0</v>
      </c>
      <c r="CJ120" s="67">
        <f t="shared" si="529"/>
        <v>0</v>
      </c>
      <c r="CK120" s="67">
        <f t="shared" si="529"/>
        <v>0</v>
      </c>
      <c r="CL120" s="67">
        <f t="shared" si="530"/>
        <v>1469828</v>
      </c>
      <c r="CM120" s="67">
        <f t="shared" si="530"/>
        <v>1469828</v>
      </c>
      <c r="CN120" s="67">
        <f t="shared" si="445"/>
        <v>2030162</v>
      </c>
      <c r="CO120" s="169">
        <f t="shared" si="504"/>
        <v>-37939</v>
      </c>
      <c r="CP120" s="178"/>
      <c r="CQ120" s="169">
        <v>-37939</v>
      </c>
      <c r="CR120" s="169"/>
      <c r="CS120" s="169"/>
      <c r="CT120" s="169"/>
      <c r="CU120" s="169">
        <f t="shared" si="505"/>
        <v>37939</v>
      </c>
      <c r="CV120" s="169"/>
      <c r="CW120" s="178"/>
      <c r="CX120" s="169"/>
      <c r="CY120" s="169"/>
      <c r="CZ120" s="169"/>
      <c r="DA120" s="169">
        <v>37939</v>
      </c>
      <c r="DB120" s="169">
        <v>37939</v>
      </c>
      <c r="DC120" s="169">
        <f t="shared" si="531"/>
        <v>0</v>
      </c>
      <c r="DD120" s="275">
        <f t="shared" si="506"/>
        <v>522395</v>
      </c>
      <c r="DE120" s="67">
        <f t="shared" si="520"/>
        <v>522395</v>
      </c>
      <c r="DF120" s="67">
        <f t="shared" si="520"/>
        <v>309455</v>
      </c>
      <c r="DG120" s="67">
        <f t="shared" si="520"/>
        <v>127515</v>
      </c>
      <c r="DH120" s="67">
        <f t="shared" si="520"/>
        <v>0</v>
      </c>
      <c r="DI120" s="275">
        <f t="shared" si="507"/>
        <v>1507767</v>
      </c>
      <c r="DJ120" s="67">
        <f>CV120+CI120</f>
        <v>0</v>
      </c>
      <c r="DK120" s="67">
        <f t="shared" si="532"/>
        <v>0</v>
      </c>
      <c r="DL120" s="67">
        <f t="shared" si="532"/>
        <v>0</v>
      </c>
      <c r="DM120" s="67">
        <f t="shared" si="533"/>
        <v>1507767</v>
      </c>
      <c r="DN120" s="67">
        <f t="shared" si="533"/>
        <v>1507767</v>
      </c>
      <c r="DO120" s="67">
        <f t="shared" si="449"/>
        <v>2030162</v>
      </c>
      <c r="DP120" s="169">
        <f t="shared" si="508"/>
        <v>55366</v>
      </c>
      <c r="DQ120" s="178">
        <v>49500</v>
      </c>
      <c r="DR120" s="178">
        <v>55366</v>
      </c>
      <c r="DS120" s="169"/>
      <c r="DT120" s="169"/>
      <c r="DU120" s="169"/>
      <c r="DV120" s="169">
        <f t="shared" si="509"/>
        <v>0</v>
      </c>
      <c r="DW120" s="169"/>
      <c r="DX120" s="178"/>
      <c r="DY120" s="169"/>
      <c r="DZ120" s="169"/>
      <c r="EA120" s="169"/>
      <c r="EB120" s="169"/>
      <c r="EC120" s="169"/>
      <c r="ED120" s="169">
        <f t="shared" si="534"/>
        <v>55366</v>
      </c>
      <c r="EE120" s="275">
        <f t="shared" si="510"/>
        <v>577761</v>
      </c>
      <c r="EF120" s="67">
        <f t="shared" si="521"/>
        <v>577761</v>
      </c>
      <c r="EG120" s="67">
        <f t="shared" si="521"/>
        <v>309455</v>
      </c>
      <c r="EH120" s="67">
        <f t="shared" si="521"/>
        <v>127515</v>
      </c>
      <c r="EI120" s="67">
        <f t="shared" si="521"/>
        <v>0</v>
      </c>
      <c r="EJ120" s="275">
        <f t="shared" si="511"/>
        <v>1507767</v>
      </c>
      <c r="EK120" s="67">
        <f>DW120+DJ120</f>
        <v>0</v>
      </c>
      <c r="EL120" s="67">
        <f t="shared" si="535"/>
        <v>0</v>
      </c>
      <c r="EM120" s="67">
        <f t="shared" si="535"/>
        <v>0</v>
      </c>
      <c r="EN120" s="67">
        <f t="shared" si="536"/>
        <v>1507767</v>
      </c>
      <c r="EO120" s="67">
        <f t="shared" si="536"/>
        <v>1507767</v>
      </c>
      <c r="EP120" s="67">
        <f t="shared" si="480"/>
        <v>2085528</v>
      </c>
    </row>
    <row r="121" spans="1:146" s="165" customFormat="1" ht="44.25" customHeight="1">
      <c r="A121" s="64" t="s">
        <v>15</v>
      </c>
      <c r="B121" s="64" t="s">
        <v>71</v>
      </c>
      <c r="C121" s="119" t="s">
        <v>708</v>
      </c>
      <c r="D121" s="77" t="s">
        <v>16</v>
      </c>
      <c r="E121" s="67">
        <f>F121+I121</f>
        <v>3304499</v>
      </c>
      <c r="F121" s="67">
        <v>3304499</v>
      </c>
      <c r="G121" s="67">
        <v>2714045</v>
      </c>
      <c r="H121" s="67">
        <v>407654</v>
      </c>
      <c r="I121" s="67"/>
      <c r="J121" s="67">
        <f>K121+N121</f>
        <v>0</v>
      </c>
      <c r="K121" s="173"/>
      <c r="L121" s="173"/>
      <c r="M121" s="173"/>
      <c r="N121" s="173"/>
      <c r="O121" s="173"/>
      <c r="P121" s="67">
        <f t="shared" si="374"/>
        <v>3304499</v>
      </c>
      <c r="Q121" s="169">
        <f t="shared" si="492"/>
        <v>440828</v>
      </c>
      <c r="R121" s="169">
        <v>440828</v>
      </c>
      <c r="S121" s="169">
        <v>94300</v>
      </c>
      <c r="T121" s="169"/>
      <c r="U121" s="169"/>
      <c r="V121" s="169">
        <f t="shared" si="493"/>
        <v>449300</v>
      </c>
      <c r="W121" s="178"/>
      <c r="X121" s="178"/>
      <c r="Y121" s="178"/>
      <c r="Z121" s="169">
        <v>449300</v>
      </c>
      <c r="AA121" s="169">
        <v>449300</v>
      </c>
      <c r="AB121" s="169">
        <f t="shared" si="221"/>
        <v>890128</v>
      </c>
      <c r="AC121" s="275">
        <f t="shared" si="494"/>
        <v>3745327</v>
      </c>
      <c r="AD121" s="67">
        <f t="shared" si="522"/>
        <v>3745327</v>
      </c>
      <c r="AE121" s="67">
        <f t="shared" si="522"/>
        <v>2808345</v>
      </c>
      <c r="AF121" s="67">
        <f t="shared" si="522"/>
        <v>407654</v>
      </c>
      <c r="AG121" s="67">
        <f t="shared" si="522"/>
        <v>0</v>
      </c>
      <c r="AH121" s="275">
        <f>AI121+AL121</f>
        <v>449300</v>
      </c>
      <c r="AI121" s="67">
        <f t="shared" si="523"/>
        <v>0</v>
      </c>
      <c r="AJ121" s="67">
        <f t="shared" si="523"/>
        <v>0</v>
      </c>
      <c r="AK121" s="67">
        <f t="shared" si="523"/>
        <v>0</v>
      </c>
      <c r="AL121" s="67">
        <f t="shared" si="523"/>
        <v>449300</v>
      </c>
      <c r="AM121" s="67">
        <f t="shared" si="523"/>
        <v>449300</v>
      </c>
      <c r="AN121" s="67">
        <f t="shared" si="329"/>
        <v>4194627</v>
      </c>
      <c r="AO121" s="169">
        <f t="shared" si="496"/>
        <v>215012</v>
      </c>
      <c r="AP121" s="346">
        <v>215012</v>
      </c>
      <c r="AQ121" s="169"/>
      <c r="AR121" s="169"/>
      <c r="AS121" s="169"/>
      <c r="AT121" s="345">
        <f>AU121+AZ121</f>
        <v>240133</v>
      </c>
      <c r="AU121" s="178"/>
      <c r="AV121" s="178"/>
      <c r="AW121" s="178"/>
      <c r="AX121" s="178"/>
      <c r="AY121" s="178"/>
      <c r="AZ121" s="169">
        <v>240133</v>
      </c>
      <c r="BA121" s="169">
        <v>240133</v>
      </c>
      <c r="BB121" s="169">
        <f t="shared" si="524"/>
        <v>455145</v>
      </c>
      <c r="BC121" s="275">
        <f t="shared" si="498"/>
        <v>3960339</v>
      </c>
      <c r="BD121" s="67">
        <f t="shared" si="518"/>
        <v>3960339</v>
      </c>
      <c r="BE121" s="67">
        <f t="shared" si="518"/>
        <v>2808345</v>
      </c>
      <c r="BF121" s="67">
        <f t="shared" si="518"/>
        <v>407654</v>
      </c>
      <c r="BG121" s="67">
        <f t="shared" si="518"/>
        <v>0</v>
      </c>
      <c r="BH121" s="275">
        <f>BI121+BL121</f>
        <v>689433</v>
      </c>
      <c r="BI121" s="67">
        <f>AU121+AI121</f>
        <v>0</v>
      </c>
      <c r="BJ121" s="67">
        <f t="shared" si="525"/>
        <v>0</v>
      </c>
      <c r="BK121" s="67">
        <f t="shared" si="525"/>
        <v>0</v>
      </c>
      <c r="BL121" s="67">
        <f t="shared" si="526"/>
        <v>689433</v>
      </c>
      <c r="BM121" s="67">
        <f t="shared" si="526"/>
        <v>689433</v>
      </c>
      <c r="BN121" s="67">
        <f t="shared" si="527"/>
        <v>4649772</v>
      </c>
      <c r="BO121" s="169">
        <f t="shared" si="500"/>
        <v>14886</v>
      </c>
      <c r="BP121" s="169">
        <v>14886</v>
      </c>
      <c r="BQ121" s="169"/>
      <c r="BR121" s="169"/>
      <c r="BS121" s="169"/>
      <c r="BT121" s="169">
        <f>BU121+BZ121</f>
        <v>138041.73</v>
      </c>
      <c r="BU121" s="178"/>
      <c r="BV121" s="178"/>
      <c r="BW121" s="178"/>
      <c r="BX121" s="178"/>
      <c r="BY121" s="178"/>
      <c r="BZ121" s="169">
        <v>138041.73</v>
      </c>
      <c r="CA121" s="169">
        <v>138041.73</v>
      </c>
      <c r="CB121" s="169">
        <f t="shared" si="528"/>
        <v>152927.73</v>
      </c>
      <c r="CC121" s="275">
        <f t="shared" si="502"/>
        <v>3975225</v>
      </c>
      <c r="CD121" s="67">
        <f t="shared" si="519"/>
        <v>3975225</v>
      </c>
      <c r="CE121" s="67">
        <f t="shared" si="519"/>
        <v>2808345</v>
      </c>
      <c r="CF121" s="67">
        <f t="shared" si="519"/>
        <v>407654</v>
      </c>
      <c r="CG121" s="67">
        <f t="shared" si="519"/>
        <v>0</v>
      </c>
      <c r="CH121" s="275">
        <f>CI121+CL121</f>
        <v>827474.73</v>
      </c>
      <c r="CI121" s="67">
        <f>BU121+BI121</f>
        <v>0</v>
      </c>
      <c r="CJ121" s="67">
        <f t="shared" si="529"/>
        <v>0</v>
      </c>
      <c r="CK121" s="67">
        <f t="shared" si="529"/>
        <v>0</v>
      </c>
      <c r="CL121" s="67">
        <f t="shared" si="530"/>
        <v>827474.73</v>
      </c>
      <c r="CM121" s="67">
        <f t="shared" si="530"/>
        <v>827474.73</v>
      </c>
      <c r="CN121" s="67">
        <f t="shared" si="445"/>
        <v>4802699.73</v>
      </c>
      <c r="CO121" s="169">
        <f t="shared" si="504"/>
        <v>4701</v>
      </c>
      <c r="CP121" s="178"/>
      <c r="CQ121" s="169">
        <v>4701</v>
      </c>
      <c r="CR121" s="169"/>
      <c r="CS121" s="169"/>
      <c r="CT121" s="169"/>
      <c r="CU121" s="169">
        <f t="shared" si="505"/>
        <v>75018</v>
      </c>
      <c r="CV121" s="178"/>
      <c r="CW121" s="178"/>
      <c r="CX121" s="178"/>
      <c r="CY121" s="178"/>
      <c r="CZ121" s="178"/>
      <c r="DA121" s="169">
        <v>75018</v>
      </c>
      <c r="DB121" s="169">
        <v>75018</v>
      </c>
      <c r="DC121" s="169">
        <f t="shared" si="531"/>
        <v>79719</v>
      </c>
      <c r="DD121" s="275">
        <f t="shared" si="506"/>
        <v>3979926</v>
      </c>
      <c r="DE121" s="67">
        <f t="shared" si="520"/>
        <v>3979926</v>
      </c>
      <c r="DF121" s="67">
        <f t="shared" si="520"/>
        <v>2808345</v>
      </c>
      <c r="DG121" s="67">
        <f t="shared" si="520"/>
        <v>407654</v>
      </c>
      <c r="DH121" s="67">
        <f t="shared" si="520"/>
        <v>0</v>
      </c>
      <c r="DI121" s="275">
        <f>DJ121+DM121</f>
        <v>902492.73</v>
      </c>
      <c r="DJ121" s="67">
        <f>CV121+CI121</f>
        <v>0</v>
      </c>
      <c r="DK121" s="67">
        <f t="shared" si="532"/>
        <v>0</v>
      </c>
      <c r="DL121" s="67">
        <f t="shared" si="532"/>
        <v>0</v>
      </c>
      <c r="DM121" s="67">
        <f t="shared" si="533"/>
        <v>902492.73</v>
      </c>
      <c r="DN121" s="67">
        <f t="shared" si="533"/>
        <v>902492.73</v>
      </c>
      <c r="DO121" s="67">
        <f t="shared" si="449"/>
        <v>4882418.73</v>
      </c>
      <c r="DP121" s="169">
        <f t="shared" si="508"/>
        <v>19575</v>
      </c>
      <c r="DQ121" s="178">
        <v>2500</v>
      </c>
      <c r="DR121" s="178">
        <v>19575</v>
      </c>
      <c r="DS121" s="169"/>
      <c r="DT121" s="169"/>
      <c r="DU121" s="169"/>
      <c r="DV121" s="169">
        <f t="shared" si="509"/>
        <v>96435</v>
      </c>
      <c r="DW121" s="178"/>
      <c r="DX121" s="178"/>
      <c r="DY121" s="178"/>
      <c r="DZ121" s="178"/>
      <c r="EA121" s="178"/>
      <c r="EB121" s="169">
        <v>96435</v>
      </c>
      <c r="EC121" s="169">
        <v>96435</v>
      </c>
      <c r="ED121" s="169">
        <f t="shared" si="534"/>
        <v>116010</v>
      </c>
      <c r="EE121" s="275">
        <f t="shared" si="510"/>
        <v>3999501</v>
      </c>
      <c r="EF121" s="67">
        <f t="shared" si="521"/>
        <v>3999501</v>
      </c>
      <c r="EG121" s="67">
        <f t="shared" si="521"/>
        <v>2808345</v>
      </c>
      <c r="EH121" s="67">
        <f t="shared" si="521"/>
        <v>407654</v>
      </c>
      <c r="EI121" s="67">
        <f t="shared" si="521"/>
        <v>0</v>
      </c>
      <c r="EJ121" s="275">
        <f>EK121+EN121</f>
        <v>998927.73</v>
      </c>
      <c r="EK121" s="67">
        <f>DW121+DJ121</f>
        <v>0</v>
      </c>
      <c r="EL121" s="67">
        <f t="shared" si="535"/>
        <v>0</v>
      </c>
      <c r="EM121" s="67">
        <f t="shared" si="535"/>
        <v>0</v>
      </c>
      <c r="EN121" s="67">
        <f t="shared" si="536"/>
        <v>998927.73</v>
      </c>
      <c r="EO121" s="67">
        <f t="shared" si="536"/>
        <v>998927.73</v>
      </c>
      <c r="EP121" s="67">
        <f t="shared" si="480"/>
        <v>4998428.73</v>
      </c>
    </row>
    <row r="122" spans="1:146" ht="31.5" customHeight="1">
      <c r="A122" s="64">
        <v>1014080</v>
      </c>
      <c r="B122" s="64">
        <v>4080</v>
      </c>
      <c r="C122" s="69"/>
      <c r="D122" s="74" t="s">
        <v>120</v>
      </c>
      <c r="E122" s="67">
        <f>E123</f>
        <v>458937</v>
      </c>
      <c r="F122" s="67">
        <f aca="true" t="shared" si="537" ref="F122:O122">F123</f>
        <v>458937</v>
      </c>
      <c r="G122" s="67">
        <f t="shared" si="537"/>
        <v>442937</v>
      </c>
      <c r="H122" s="67">
        <f t="shared" si="537"/>
        <v>0</v>
      </c>
      <c r="I122" s="67">
        <f t="shared" si="537"/>
        <v>0</v>
      </c>
      <c r="J122" s="67">
        <f t="shared" si="537"/>
        <v>0</v>
      </c>
      <c r="K122" s="67">
        <f t="shared" si="537"/>
        <v>0</v>
      </c>
      <c r="L122" s="67">
        <f t="shared" si="537"/>
        <v>0</v>
      </c>
      <c r="M122" s="67">
        <f t="shared" si="537"/>
        <v>0</v>
      </c>
      <c r="N122" s="67">
        <f t="shared" si="537"/>
        <v>0</v>
      </c>
      <c r="O122" s="67">
        <f t="shared" si="537"/>
        <v>0</v>
      </c>
      <c r="P122" s="67">
        <f t="shared" si="374"/>
        <v>458937</v>
      </c>
      <c r="Q122" s="169">
        <f t="shared" si="492"/>
        <v>41300</v>
      </c>
      <c r="R122" s="169">
        <f>SUM(R123:R124)</f>
        <v>41300</v>
      </c>
      <c r="S122" s="169">
        <f>SUM(S123:S124)</f>
        <v>0</v>
      </c>
      <c r="T122" s="169">
        <f>SUM(T123:T124)</f>
        <v>0</v>
      </c>
      <c r="U122" s="169">
        <f>SUM(U123:U124)</f>
        <v>0</v>
      </c>
      <c r="V122" s="169">
        <f>V123</f>
        <v>0</v>
      </c>
      <c r="W122" s="169">
        <f>SUM(W123:W124)</f>
        <v>0</v>
      </c>
      <c r="X122" s="169">
        <f>SUM(X123:X124)</f>
        <v>0</v>
      </c>
      <c r="Y122" s="169">
        <f>SUM(Y123:Y124)</f>
        <v>0</v>
      </c>
      <c r="Z122" s="169">
        <f>SUM(Z123:Z124)</f>
        <v>0</v>
      </c>
      <c r="AA122" s="169">
        <f>AA123</f>
        <v>0</v>
      </c>
      <c r="AB122" s="169">
        <f t="shared" si="221"/>
        <v>41300</v>
      </c>
      <c r="AC122" s="275">
        <f>AC123</f>
        <v>500237</v>
      </c>
      <c r="AD122" s="67">
        <f>AD123+AD124</f>
        <v>500237</v>
      </c>
      <c r="AE122" s="67">
        <f>AE123+AE124</f>
        <v>442937</v>
      </c>
      <c r="AF122" s="67">
        <f>AF123+AF124</f>
        <v>0</v>
      </c>
      <c r="AG122" s="67">
        <f>AG123+AG124</f>
        <v>0</v>
      </c>
      <c r="AH122" s="275">
        <f>AH123</f>
        <v>0</v>
      </c>
      <c r="AI122" s="67">
        <f>AI123+AI124</f>
        <v>0</v>
      </c>
      <c r="AJ122" s="67">
        <f>AJ123+AJ124</f>
        <v>0</v>
      </c>
      <c r="AK122" s="67">
        <f>AK123+AK124</f>
        <v>0</v>
      </c>
      <c r="AL122" s="67">
        <f>AL123+AL124</f>
        <v>0</v>
      </c>
      <c r="AM122" s="67">
        <f>AM123+AM124</f>
        <v>0</v>
      </c>
      <c r="AN122" s="67">
        <f t="shared" si="329"/>
        <v>500237</v>
      </c>
      <c r="AO122" s="169">
        <f t="shared" si="496"/>
        <v>0</v>
      </c>
      <c r="AP122" s="169">
        <f>SUM(AP123:AP124)</f>
        <v>0</v>
      </c>
      <c r="AQ122" s="169">
        <f>SUM(AQ123:AQ124)</f>
        <v>39650</v>
      </c>
      <c r="AR122" s="169">
        <f>SUM(AR123:AR124)</f>
        <v>0</v>
      </c>
      <c r="AS122" s="169">
        <f>SUM(AS123:AS124)</f>
        <v>0</v>
      </c>
      <c r="AT122" s="169">
        <f>AT123</f>
        <v>0</v>
      </c>
      <c r="AU122" s="169">
        <f>SUM(AU123:AU124)</f>
        <v>0</v>
      </c>
      <c r="AV122" s="178"/>
      <c r="AW122" s="169">
        <f>SUM(AW123:AW124)</f>
        <v>0</v>
      </c>
      <c r="AX122" s="169">
        <f>SUM(AX123:AX124)</f>
        <v>0</v>
      </c>
      <c r="AY122" s="169"/>
      <c r="AZ122" s="169">
        <f>SUM(AZ123:AZ124)</f>
        <v>0</v>
      </c>
      <c r="BA122" s="169">
        <f>BA123</f>
        <v>0</v>
      </c>
      <c r="BB122" s="169">
        <f t="shared" si="524"/>
        <v>0</v>
      </c>
      <c r="BC122" s="275">
        <f>BC123</f>
        <v>500237</v>
      </c>
      <c r="BD122" s="67">
        <f>BD123+BD124</f>
        <v>500237</v>
      </c>
      <c r="BE122" s="67">
        <f>BE123+BE124</f>
        <v>482587</v>
      </c>
      <c r="BF122" s="67">
        <f>BF123+BF124</f>
        <v>0</v>
      </c>
      <c r="BG122" s="67">
        <f>BG123+BG124</f>
        <v>0</v>
      </c>
      <c r="BH122" s="275">
        <f>BH123</f>
        <v>0</v>
      </c>
      <c r="BI122" s="67">
        <f>BI123+BI124</f>
        <v>0</v>
      </c>
      <c r="BJ122" s="67">
        <f>BJ123+BJ124</f>
        <v>0</v>
      </c>
      <c r="BK122" s="67">
        <f>BK123+BK124</f>
        <v>0</v>
      </c>
      <c r="BL122" s="67">
        <f>BL123+BL124</f>
        <v>0</v>
      </c>
      <c r="BM122" s="67">
        <f>BM123+BM124</f>
        <v>0</v>
      </c>
      <c r="BN122" s="67">
        <f t="shared" si="527"/>
        <v>500237</v>
      </c>
      <c r="BO122" s="169">
        <f t="shared" si="500"/>
        <v>3300</v>
      </c>
      <c r="BP122" s="169">
        <f>SUM(BP123:BP124)</f>
        <v>3300</v>
      </c>
      <c r="BQ122" s="169">
        <f>SUM(BQ123:BQ124)</f>
        <v>0</v>
      </c>
      <c r="BR122" s="169">
        <f>SUM(BR123:BR124)</f>
        <v>0</v>
      </c>
      <c r="BS122" s="169">
        <f>SUM(BS123:BS124)</f>
        <v>0</v>
      </c>
      <c r="BT122" s="169">
        <f>BT123</f>
        <v>0</v>
      </c>
      <c r="BU122" s="169">
        <f>SUM(BU123:BU124)</f>
        <v>0</v>
      </c>
      <c r="BV122" s="178"/>
      <c r="BW122" s="169">
        <f>SUM(BW123:BW124)</f>
        <v>0</v>
      </c>
      <c r="BX122" s="169">
        <f>SUM(BX123:BX124)</f>
        <v>0</v>
      </c>
      <c r="BY122" s="169"/>
      <c r="BZ122" s="169">
        <f>SUM(BZ123:BZ124)</f>
        <v>0</v>
      </c>
      <c r="CA122" s="169">
        <f>CA123</f>
        <v>0</v>
      </c>
      <c r="CB122" s="169">
        <f t="shared" si="528"/>
        <v>3300</v>
      </c>
      <c r="CC122" s="275">
        <f>CC123</f>
        <v>500237</v>
      </c>
      <c r="CD122" s="67">
        <f>CD123+CD124</f>
        <v>503537</v>
      </c>
      <c r="CE122" s="67">
        <f>CE123+CE124</f>
        <v>482587</v>
      </c>
      <c r="CF122" s="67">
        <f>CF123+CF124</f>
        <v>0</v>
      </c>
      <c r="CG122" s="67">
        <f>CG123+CG124</f>
        <v>0</v>
      </c>
      <c r="CH122" s="275">
        <f>CH123</f>
        <v>0</v>
      </c>
      <c r="CI122" s="67">
        <f>CI123+CI124</f>
        <v>0</v>
      </c>
      <c r="CJ122" s="67">
        <f>CJ123+CJ124</f>
        <v>0</v>
      </c>
      <c r="CK122" s="67">
        <f>CK123+CK124</f>
        <v>0</v>
      </c>
      <c r="CL122" s="67">
        <f>CL123+CL124</f>
        <v>0</v>
      </c>
      <c r="CM122" s="67">
        <f>CM123+CM124</f>
        <v>0</v>
      </c>
      <c r="CN122" s="67">
        <f t="shared" si="445"/>
        <v>500237</v>
      </c>
      <c r="CO122" s="169">
        <f t="shared" si="504"/>
        <v>28800</v>
      </c>
      <c r="CP122" s="169">
        <f>SUM(CP123:CP124)</f>
        <v>28800</v>
      </c>
      <c r="CQ122" s="169">
        <f>SUM(CQ123:CQ124)</f>
        <v>28800</v>
      </c>
      <c r="CR122" s="169">
        <f>SUM(CR123:CR124)</f>
        <v>0</v>
      </c>
      <c r="CS122" s="169">
        <f>SUM(CS123:CS124)</f>
        <v>0</v>
      </c>
      <c r="CT122" s="169">
        <f>SUM(CT123:CT124)</f>
        <v>0</v>
      </c>
      <c r="CU122" s="169">
        <f>CU123</f>
        <v>0</v>
      </c>
      <c r="CV122" s="169">
        <f>SUM(CV123:CV124)</f>
        <v>0</v>
      </c>
      <c r="CW122" s="178"/>
      <c r="CX122" s="169">
        <f>SUM(CX123:CX124)</f>
        <v>0</v>
      </c>
      <c r="CY122" s="169">
        <f>SUM(CY123:CY124)</f>
        <v>0</v>
      </c>
      <c r="CZ122" s="169"/>
      <c r="DA122" s="169">
        <f>SUM(DA123:DA124)</f>
        <v>0</v>
      </c>
      <c r="DB122" s="169">
        <f>DB123</f>
        <v>0</v>
      </c>
      <c r="DC122" s="169">
        <f t="shared" si="531"/>
        <v>28800</v>
      </c>
      <c r="DD122" s="275">
        <f>DD123</f>
        <v>500237</v>
      </c>
      <c r="DE122" s="67">
        <f>DE123+DE124</f>
        <v>532337</v>
      </c>
      <c r="DF122" s="67">
        <f>DF123+DF124</f>
        <v>482587</v>
      </c>
      <c r="DG122" s="67">
        <f>DG123+DG124</f>
        <v>0</v>
      </c>
      <c r="DH122" s="67">
        <f>DH123+DH124</f>
        <v>0</v>
      </c>
      <c r="DI122" s="275">
        <f>DI123</f>
        <v>0</v>
      </c>
      <c r="DJ122" s="67">
        <f>DJ123+DJ124</f>
        <v>0</v>
      </c>
      <c r="DK122" s="67">
        <f>DK123+DK124</f>
        <v>0</v>
      </c>
      <c r="DL122" s="67">
        <f>DL123+DL124</f>
        <v>0</v>
      </c>
      <c r="DM122" s="67">
        <f>DM123+DM124</f>
        <v>0</v>
      </c>
      <c r="DN122" s="67">
        <f>DN123+DN124</f>
        <v>0</v>
      </c>
      <c r="DO122" s="67">
        <f t="shared" si="449"/>
        <v>500237</v>
      </c>
      <c r="DP122" s="169">
        <f t="shared" si="508"/>
        <v>0</v>
      </c>
      <c r="DQ122" s="169">
        <f>SUM(DQ123:DQ124)</f>
        <v>0</v>
      </c>
      <c r="DR122" s="169">
        <f>SUM(DR123:DR124)</f>
        <v>0</v>
      </c>
      <c r="DS122" s="169">
        <f>SUM(DS123:DS124)</f>
        <v>0</v>
      </c>
      <c r="DT122" s="169">
        <f>SUM(DT123:DT124)</f>
        <v>0</v>
      </c>
      <c r="DU122" s="169">
        <f>SUM(DU123:DU124)</f>
        <v>0</v>
      </c>
      <c r="DV122" s="169">
        <f>DV123</f>
        <v>0</v>
      </c>
      <c r="DW122" s="169">
        <f>SUM(DW123:DW124)</f>
        <v>0</v>
      </c>
      <c r="DX122" s="178"/>
      <c r="DY122" s="169">
        <f>SUM(DY123:DY124)</f>
        <v>0</v>
      </c>
      <c r="DZ122" s="169">
        <f>SUM(DZ123:DZ124)</f>
        <v>0</v>
      </c>
      <c r="EA122" s="169"/>
      <c r="EB122" s="169">
        <f>SUM(EB123:EB124)</f>
        <v>0</v>
      </c>
      <c r="EC122" s="169">
        <f>EC123</f>
        <v>0</v>
      </c>
      <c r="ED122" s="169">
        <f t="shared" si="534"/>
        <v>0</v>
      </c>
      <c r="EE122" s="275">
        <f>EF122+EI122</f>
        <v>532337</v>
      </c>
      <c r="EF122" s="67">
        <f>EF123+EF124</f>
        <v>532337</v>
      </c>
      <c r="EG122" s="67">
        <f>EG123+EG124</f>
        <v>482587</v>
      </c>
      <c r="EH122" s="67">
        <f>EH123+EH124</f>
        <v>0</v>
      </c>
      <c r="EI122" s="67">
        <f>EI123+EI124</f>
        <v>0</v>
      </c>
      <c r="EJ122" s="275">
        <f>EJ123</f>
        <v>0</v>
      </c>
      <c r="EK122" s="67">
        <f>EK123+EK124</f>
        <v>0</v>
      </c>
      <c r="EL122" s="67">
        <f>EL123+EL124</f>
        <v>0</v>
      </c>
      <c r="EM122" s="67">
        <f>EM123+EM124</f>
        <v>0</v>
      </c>
      <c r="EN122" s="67">
        <f>EN123+EN124</f>
        <v>0</v>
      </c>
      <c r="EO122" s="67">
        <f>EO123+EO124</f>
        <v>0</v>
      </c>
      <c r="EP122" s="67">
        <f t="shared" si="480"/>
        <v>532337</v>
      </c>
    </row>
    <row r="123" spans="1:146" ht="25.5">
      <c r="A123" s="68" t="s">
        <v>17</v>
      </c>
      <c r="B123" s="68" t="s">
        <v>72</v>
      </c>
      <c r="C123" s="69" t="s">
        <v>709</v>
      </c>
      <c r="D123" s="76" t="s">
        <v>18</v>
      </c>
      <c r="E123" s="114">
        <f>F123+I123</f>
        <v>458937</v>
      </c>
      <c r="F123" s="114">
        <v>458937</v>
      </c>
      <c r="G123" s="114">
        <v>442937</v>
      </c>
      <c r="H123" s="114"/>
      <c r="I123" s="114"/>
      <c r="J123" s="67">
        <f>K123+N123</f>
        <v>0</v>
      </c>
      <c r="K123" s="114"/>
      <c r="L123" s="114"/>
      <c r="M123" s="114"/>
      <c r="N123" s="114"/>
      <c r="O123" s="114"/>
      <c r="P123" s="67">
        <f t="shared" si="374"/>
        <v>458937</v>
      </c>
      <c r="Q123" s="169">
        <f t="shared" si="492"/>
        <v>41300</v>
      </c>
      <c r="R123" s="170">
        <v>41300</v>
      </c>
      <c r="S123" s="170"/>
      <c r="T123" s="170"/>
      <c r="U123" s="170"/>
      <c r="V123" s="169">
        <f>W123+Z123</f>
        <v>0</v>
      </c>
      <c r="W123" s="170"/>
      <c r="X123" s="170"/>
      <c r="Y123" s="170"/>
      <c r="Z123" s="170"/>
      <c r="AA123" s="170"/>
      <c r="AB123" s="169">
        <f t="shared" si="221"/>
        <v>41300</v>
      </c>
      <c r="AC123" s="275">
        <f>AD123+AG123</f>
        <v>500237</v>
      </c>
      <c r="AD123" s="114">
        <f aca="true" t="shared" si="538" ref="AD123:AG124">R123+F123</f>
        <v>500237</v>
      </c>
      <c r="AE123" s="114">
        <f t="shared" si="538"/>
        <v>442937</v>
      </c>
      <c r="AF123" s="114">
        <f t="shared" si="538"/>
        <v>0</v>
      </c>
      <c r="AG123" s="114">
        <f t="shared" si="538"/>
        <v>0</v>
      </c>
      <c r="AH123" s="275">
        <f>AI123+AL123</f>
        <v>0</v>
      </c>
      <c r="AI123" s="114">
        <f aca="true" t="shared" si="539" ref="AI123:AM124">W123+K123</f>
        <v>0</v>
      </c>
      <c r="AJ123" s="114">
        <f t="shared" si="539"/>
        <v>0</v>
      </c>
      <c r="AK123" s="114">
        <f t="shared" si="539"/>
        <v>0</v>
      </c>
      <c r="AL123" s="114">
        <f t="shared" si="539"/>
        <v>0</v>
      </c>
      <c r="AM123" s="114">
        <f t="shared" si="539"/>
        <v>0</v>
      </c>
      <c r="AN123" s="114">
        <f t="shared" si="329"/>
        <v>500237</v>
      </c>
      <c r="AO123" s="169">
        <f t="shared" si="496"/>
        <v>0</v>
      </c>
      <c r="AP123" s="170"/>
      <c r="AQ123" s="170">
        <v>39650</v>
      </c>
      <c r="AR123" s="170"/>
      <c r="AS123" s="170"/>
      <c r="AT123" s="169">
        <f>AU123+AZ123</f>
        <v>0</v>
      </c>
      <c r="AU123" s="170"/>
      <c r="AV123" s="286"/>
      <c r="AW123" s="170"/>
      <c r="AX123" s="170"/>
      <c r="AY123" s="170"/>
      <c r="AZ123" s="170"/>
      <c r="BA123" s="170"/>
      <c r="BB123" s="169">
        <f t="shared" si="524"/>
        <v>0</v>
      </c>
      <c r="BC123" s="275">
        <f>BD123+BG123</f>
        <v>500237</v>
      </c>
      <c r="BD123" s="114">
        <f aca="true" t="shared" si="540" ref="BD123:BG124">AP123+AD123</f>
        <v>500237</v>
      </c>
      <c r="BE123" s="114">
        <f t="shared" si="540"/>
        <v>482587</v>
      </c>
      <c r="BF123" s="114">
        <f t="shared" si="540"/>
        <v>0</v>
      </c>
      <c r="BG123" s="114">
        <f t="shared" si="540"/>
        <v>0</v>
      </c>
      <c r="BH123" s="275">
        <f>BI123+BL123</f>
        <v>0</v>
      </c>
      <c r="BI123" s="114">
        <f>AU123+AI123</f>
        <v>0</v>
      </c>
      <c r="BJ123" s="114">
        <f>AW123+AJ123</f>
        <v>0</v>
      </c>
      <c r="BK123" s="114">
        <f>AX123+AK123</f>
        <v>0</v>
      </c>
      <c r="BL123" s="114">
        <f>AZ123+AL123</f>
        <v>0</v>
      </c>
      <c r="BM123" s="114">
        <f>BA123+AM123</f>
        <v>0</v>
      </c>
      <c r="BN123" s="114">
        <f t="shared" si="527"/>
        <v>500237</v>
      </c>
      <c r="BO123" s="169">
        <f t="shared" si="500"/>
        <v>0</v>
      </c>
      <c r="BP123" s="170"/>
      <c r="BQ123" s="170"/>
      <c r="BR123" s="170"/>
      <c r="BS123" s="170"/>
      <c r="BT123" s="169">
        <f>BU123+BZ123</f>
        <v>0</v>
      </c>
      <c r="BU123" s="170"/>
      <c r="BV123" s="286"/>
      <c r="BW123" s="170"/>
      <c r="BX123" s="170"/>
      <c r="BY123" s="170"/>
      <c r="BZ123" s="170"/>
      <c r="CA123" s="170"/>
      <c r="CB123" s="169">
        <f t="shared" si="528"/>
        <v>0</v>
      </c>
      <c r="CC123" s="275">
        <f>CD123+CG123</f>
        <v>500237</v>
      </c>
      <c r="CD123" s="114">
        <f aca="true" t="shared" si="541" ref="CD123:CG124">BP123+BD123</f>
        <v>500237</v>
      </c>
      <c r="CE123" s="114">
        <f t="shared" si="541"/>
        <v>482587</v>
      </c>
      <c r="CF123" s="114">
        <f t="shared" si="541"/>
        <v>0</v>
      </c>
      <c r="CG123" s="114">
        <f t="shared" si="541"/>
        <v>0</v>
      </c>
      <c r="CH123" s="275">
        <f>CI123+CL123</f>
        <v>0</v>
      </c>
      <c r="CI123" s="114">
        <f>BU123+BI123</f>
        <v>0</v>
      </c>
      <c r="CJ123" s="114">
        <f>BW123+BJ123</f>
        <v>0</v>
      </c>
      <c r="CK123" s="114">
        <f>BX123+BK123</f>
        <v>0</v>
      </c>
      <c r="CL123" s="114">
        <f>BZ123+BL123</f>
        <v>0</v>
      </c>
      <c r="CM123" s="114">
        <f>CA123+BM123</f>
        <v>0</v>
      </c>
      <c r="CN123" s="114">
        <f t="shared" si="445"/>
        <v>500237</v>
      </c>
      <c r="CO123" s="169">
        <f t="shared" si="504"/>
        <v>0</v>
      </c>
      <c r="CP123" s="178"/>
      <c r="CQ123" s="170"/>
      <c r="CR123" s="170"/>
      <c r="CS123" s="170"/>
      <c r="CT123" s="170"/>
      <c r="CU123" s="169">
        <f>CV123+DA123</f>
        <v>0</v>
      </c>
      <c r="CV123" s="170"/>
      <c r="CW123" s="286"/>
      <c r="CX123" s="170"/>
      <c r="CY123" s="170"/>
      <c r="CZ123" s="170"/>
      <c r="DA123" s="170"/>
      <c r="DB123" s="170"/>
      <c r="DC123" s="169">
        <f t="shared" si="531"/>
        <v>0</v>
      </c>
      <c r="DD123" s="275">
        <f>DE123+DH123</f>
        <v>500237</v>
      </c>
      <c r="DE123" s="114">
        <f aca="true" t="shared" si="542" ref="DE123:DH124">CQ123+CD123</f>
        <v>500237</v>
      </c>
      <c r="DF123" s="114">
        <f t="shared" si="542"/>
        <v>482587</v>
      </c>
      <c r="DG123" s="114">
        <f t="shared" si="542"/>
        <v>0</v>
      </c>
      <c r="DH123" s="114">
        <f t="shared" si="542"/>
        <v>0</v>
      </c>
      <c r="DI123" s="275">
        <f>DJ123+DM123</f>
        <v>0</v>
      </c>
      <c r="DJ123" s="114">
        <f>CV123+CI123</f>
        <v>0</v>
      </c>
      <c r="DK123" s="114">
        <f>CX123+CJ123</f>
        <v>0</v>
      </c>
      <c r="DL123" s="114">
        <f>CY123+CK123</f>
        <v>0</v>
      </c>
      <c r="DM123" s="114">
        <f>DA123+CL123</f>
        <v>0</v>
      </c>
      <c r="DN123" s="114">
        <f>DB123+CM123</f>
        <v>0</v>
      </c>
      <c r="DO123" s="114">
        <f t="shared" si="449"/>
        <v>500237</v>
      </c>
      <c r="DP123" s="169">
        <f t="shared" si="508"/>
        <v>0</v>
      </c>
      <c r="DQ123" s="178"/>
      <c r="DR123" s="170"/>
      <c r="DS123" s="170"/>
      <c r="DT123" s="170"/>
      <c r="DU123" s="170"/>
      <c r="DV123" s="169">
        <f>DW123+EB123</f>
        <v>0</v>
      </c>
      <c r="DW123" s="170"/>
      <c r="DX123" s="286"/>
      <c r="DY123" s="170"/>
      <c r="DZ123" s="170"/>
      <c r="EA123" s="170"/>
      <c r="EB123" s="170"/>
      <c r="EC123" s="170"/>
      <c r="ED123" s="169">
        <f t="shared" si="534"/>
        <v>0</v>
      </c>
      <c r="EE123" s="275">
        <f>EF123+EI123</f>
        <v>500237</v>
      </c>
      <c r="EF123" s="114">
        <f aca="true" t="shared" si="543" ref="EF123:EI124">DR123+DE123</f>
        <v>500237</v>
      </c>
      <c r="EG123" s="114">
        <f t="shared" si="543"/>
        <v>482587</v>
      </c>
      <c r="EH123" s="114">
        <f t="shared" si="543"/>
        <v>0</v>
      </c>
      <c r="EI123" s="114">
        <f t="shared" si="543"/>
        <v>0</v>
      </c>
      <c r="EJ123" s="275">
        <f>EK123+EN123</f>
        <v>0</v>
      </c>
      <c r="EK123" s="114">
        <f>DW123+DJ123</f>
        <v>0</v>
      </c>
      <c r="EL123" s="114">
        <f>DY123+DK123</f>
        <v>0</v>
      </c>
      <c r="EM123" s="114">
        <f>DZ123+DL123</f>
        <v>0</v>
      </c>
      <c r="EN123" s="114">
        <f>EB123+DM123</f>
        <v>0</v>
      </c>
      <c r="EO123" s="114">
        <f>EC123+DN123</f>
        <v>0</v>
      </c>
      <c r="EP123" s="114">
        <f t="shared" si="480"/>
        <v>500237</v>
      </c>
    </row>
    <row r="124" spans="1:146" ht="12.75">
      <c r="A124" s="68">
        <v>1014082</v>
      </c>
      <c r="B124" s="68">
        <v>4082</v>
      </c>
      <c r="C124" s="69" t="s">
        <v>713</v>
      </c>
      <c r="D124" s="76" t="s">
        <v>204</v>
      </c>
      <c r="E124" s="67"/>
      <c r="F124" s="114"/>
      <c r="G124" s="114"/>
      <c r="H124" s="114"/>
      <c r="I124" s="114"/>
      <c r="J124" s="67"/>
      <c r="K124" s="114"/>
      <c r="L124" s="114"/>
      <c r="M124" s="114"/>
      <c r="N124" s="114"/>
      <c r="O124" s="114"/>
      <c r="P124" s="67"/>
      <c r="Q124" s="169">
        <f t="shared" si="492"/>
        <v>0</v>
      </c>
      <c r="R124" s="170"/>
      <c r="S124" s="170"/>
      <c r="T124" s="170"/>
      <c r="U124" s="170"/>
      <c r="V124" s="169">
        <f>W124+Z124</f>
        <v>0</v>
      </c>
      <c r="W124" s="170"/>
      <c r="X124" s="170"/>
      <c r="Y124" s="170"/>
      <c r="Z124" s="170"/>
      <c r="AA124" s="170"/>
      <c r="AB124" s="169">
        <f t="shared" si="221"/>
        <v>0</v>
      </c>
      <c r="AC124" s="275">
        <f>AD124+AG124</f>
        <v>0</v>
      </c>
      <c r="AD124" s="114">
        <f t="shared" si="538"/>
        <v>0</v>
      </c>
      <c r="AE124" s="114">
        <f t="shared" si="538"/>
        <v>0</v>
      </c>
      <c r="AF124" s="114">
        <f t="shared" si="538"/>
        <v>0</v>
      </c>
      <c r="AG124" s="114">
        <f t="shared" si="538"/>
        <v>0</v>
      </c>
      <c r="AH124" s="275">
        <f>AI124+AL124</f>
        <v>0</v>
      </c>
      <c r="AI124" s="114">
        <f t="shared" si="539"/>
        <v>0</v>
      </c>
      <c r="AJ124" s="114">
        <f t="shared" si="539"/>
        <v>0</v>
      </c>
      <c r="AK124" s="114">
        <f t="shared" si="539"/>
        <v>0</v>
      </c>
      <c r="AL124" s="114">
        <f t="shared" si="539"/>
        <v>0</v>
      </c>
      <c r="AM124" s="114">
        <f t="shared" si="539"/>
        <v>0</v>
      </c>
      <c r="AN124" s="114">
        <f t="shared" si="329"/>
        <v>0</v>
      </c>
      <c r="AO124" s="169">
        <f t="shared" si="496"/>
        <v>0</v>
      </c>
      <c r="AP124" s="170"/>
      <c r="AQ124" s="170"/>
      <c r="AR124" s="170"/>
      <c r="AS124" s="170"/>
      <c r="AT124" s="169">
        <f>AU124+AZ124</f>
        <v>0</v>
      </c>
      <c r="AU124" s="170"/>
      <c r="AV124" s="286"/>
      <c r="AW124" s="170"/>
      <c r="AX124" s="170"/>
      <c r="AY124" s="170"/>
      <c r="AZ124" s="170"/>
      <c r="BA124" s="170"/>
      <c r="BB124" s="169">
        <f t="shared" si="524"/>
        <v>0</v>
      </c>
      <c r="BC124" s="275">
        <f>BD124+BG124</f>
        <v>0</v>
      </c>
      <c r="BD124" s="114">
        <f t="shared" si="540"/>
        <v>0</v>
      </c>
      <c r="BE124" s="114">
        <f t="shared" si="540"/>
        <v>0</v>
      </c>
      <c r="BF124" s="114">
        <f t="shared" si="540"/>
        <v>0</v>
      </c>
      <c r="BG124" s="114">
        <f t="shared" si="540"/>
        <v>0</v>
      </c>
      <c r="BH124" s="275">
        <f>BI124+BL124</f>
        <v>0</v>
      </c>
      <c r="BI124" s="114">
        <f>AU124+AI124</f>
        <v>0</v>
      </c>
      <c r="BJ124" s="114">
        <f>AW124+AJ124</f>
        <v>0</v>
      </c>
      <c r="BK124" s="114">
        <f>AX124+AK124</f>
        <v>0</v>
      </c>
      <c r="BL124" s="114">
        <f>AZ124+AL124</f>
        <v>0</v>
      </c>
      <c r="BM124" s="114">
        <f>BA124+AM124</f>
        <v>0</v>
      </c>
      <c r="BN124" s="114">
        <f t="shared" si="527"/>
        <v>0</v>
      </c>
      <c r="BO124" s="169">
        <f t="shared" si="500"/>
        <v>3300</v>
      </c>
      <c r="BP124" s="170">
        <v>3300</v>
      </c>
      <c r="BQ124" s="170"/>
      <c r="BR124" s="170"/>
      <c r="BS124" s="170"/>
      <c r="BT124" s="169">
        <f>BU124+BZ124</f>
        <v>0</v>
      </c>
      <c r="BU124" s="170"/>
      <c r="BV124" s="286"/>
      <c r="BW124" s="170"/>
      <c r="BX124" s="170"/>
      <c r="BY124" s="170"/>
      <c r="BZ124" s="170"/>
      <c r="CA124" s="170"/>
      <c r="CB124" s="169">
        <f t="shared" si="528"/>
        <v>3300</v>
      </c>
      <c r="CC124" s="275">
        <f>CD124+CG124</f>
        <v>3300</v>
      </c>
      <c r="CD124" s="114">
        <f t="shared" si="541"/>
        <v>3300</v>
      </c>
      <c r="CE124" s="114">
        <f t="shared" si="541"/>
        <v>0</v>
      </c>
      <c r="CF124" s="114">
        <f t="shared" si="541"/>
        <v>0</v>
      </c>
      <c r="CG124" s="114">
        <f t="shared" si="541"/>
        <v>0</v>
      </c>
      <c r="CH124" s="275">
        <f>CI124+CL124</f>
        <v>0</v>
      </c>
      <c r="CI124" s="114">
        <f>BU124+BI124</f>
        <v>0</v>
      </c>
      <c r="CJ124" s="114">
        <f>BW124+BJ124</f>
        <v>0</v>
      </c>
      <c r="CK124" s="114">
        <f>BX124+BK124</f>
        <v>0</v>
      </c>
      <c r="CL124" s="114">
        <f>BZ124+BL124</f>
        <v>0</v>
      </c>
      <c r="CM124" s="114">
        <f>CA124+BM124</f>
        <v>0</v>
      </c>
      <c r="CN124" s="114">
        <f t="shared" si="445"/>
        <v>3300</v>
      </c>
      <c r="CO124" s="169">
        <f t="shared" si="504"/>
        <v>28800</v>
      </c>
      <c r="CP124" s="178">
        <v>28800</v>
      </c>
      <c r="CQ124" s="170">
        <v>28800</v>
      </c>
      <c r="CR124" s="170"/>
      <c r="CS124" s="170"/>
      <c r="CT124" s="170"/>
      <c r="CU124" s="169">
        <f>CV124+DA124</f>
        <v>0</v>
      </c>
      <c r="CV124" s="170"/>
      <c r="CW124" s="286"/>
      <c r="CX124" s="170"/>
      <c r="CY124" s="170"/>
      <c r="CZ124" s="170"/>
      <c r="DA124" s="170"/>
      <c r="DB124" s="170"/>
      <c r="DC124" s="169">
        <f t="shared" si="531"/>
        <v>28800</v>
      </c>
      <c r="DD124" s="275">
        <f>DE124+DH124</f>
        <v>32100</v>
      </c>
      <c r="DE124" s="114">
        <f t="shared" si="542"/>
        <v>32100</v>
      </c>
      <c r="DF124" s="114">
        <f t="shared" si="542"/>
        <v>0</v>
      </c>
      <c r="DG124" s="114">
        <f t="shared" si="542"/>
        <v>0</v>
      </c>
      <c r="DH124" s="114">
        <f t="shared" si="542"/>
        <v>0</v>
      </c>
      <c r="DI124" s="275">
        <f>DJ124+DM124</f>
        <v>0</v>
      </c>
      <c r="DJ124" s="114">
        <f>CV124+CI124</f>
        <v>0</v>
      </c>
      <c r="DK124" s="114">
        <f>CX124+CJ124</f>
        <v>0</v>
      </c>
      <c r="DL124" s="114">
        <f>CY124+CK124</f>
        <v>0</v>
      </c>
      <c r="DM124" s="114">
        <f>DA124+CL124</f>
        <v>0</v>
      </c>
      <c r="DN124" s="114">
        <f>DB124+CM124</f>
        <v>0</v>
      </c>
      <c r="DO124" s="114">
        <f t="shared" si="449"/>
        <v>32100</v>
      </c>
      <c r="DP124" s="169">
        <f t="shared" si="508"/>
        <v>0</v>
      </c>
      <c r="DQ124" s="178"/>
      <c r="DR124" s="170"/>
      <c r="DS124" s="170"/>
      <c r="DT124" s="170"/>
      <c r="DU124" s="170"/>
      <c r="DV124" s="169">
        <f>DW124+EB124</f>
        <v>0</v>
      </c>
      <c r="DW124" s="170"/>
      <c r="DX124" s="286"/>
      <c r="DY124" s="170"/>
      <c r="DZ124" s="170"/>
      <c r="EA124" s="170"/>
      <c r="EB124" s="170"/>
      <c r="EC124" s="170"/>
      <c r="ED124" s="169">
        <f t="shared" si="534"/>
        <v>0</v>
      </c>
      <c r="EE124" s="275">
        <f>EF124+EI124</f>
        <v>32100</v>
      </c>
      <c r="EF124" s="114">
        <f t="shared" si="543"/>
        <v>32100</v>
      </c>
      <c r="EG124" s="114">
        <f t="shared" si="543"/>
        <v>0</v>
      </c>
      <c r="EH124" s="114">
        <f t="shared" si="543"/>
        <v>0</v>
      </c>
      <c r="EI124" s="114">
        <f t="shared" si="543"/>
        <v>0</v>
      </c>
      <c r="EJ124" s="275">
        <f>EK124+EN124</f>
        <v>0</v>
      </c>
      <c r="EK124" s="114">
        <f>DW124+DJ124</f>
        <v>0</v>
      </c>
      <c r="EL124" s="114">
        <f>DY124+DK124</f>
        <v>0</v>
      </c>
      <c r="EM124" s="114">
        <f>DZ124+DL124</f>
        <v>0</v>
      </c>
      <c r="EN124" s="114">
        <f>EB124+DM124</f>
        <v>0</v>
      </c>
      <c r="EO124" s="114">
        <f>EC124+DN124</f>
        <v>0</v>
      </c>
      <c r="EP124" s="114">
        <f t="shared" si="480"/>
        <v>32100</v>
      </c>
    </row>
    <row r="125" spans="1:146" ht="25.5">
      <c r="A125" s="64">
        <v>1017320</v>
      </c>
      <c r="B125" s="64">
        <v>7320</v>
      </c>
      <c r="C125" s="69"/>
      <c r="D125" s="74" t="s">
        <v>116</v>
      </c>
      <c r="E125" s="67">
        <f>E126</f>
        <v>0</v>
      </c>
      <c r="F125" s="67">
        <f aca="true" t="shared" si="544" ref="F125:O125">F126</f>
        <v>0</v>
      </c>
      <c r="G125" s="67">
        <f t="shared" si="544"/>
        <v>0</v>
      </c>
      <c r="H125" s="67">
        <f t="shared" si="544"/>
        <v>0</v>
      </c>
      <c r="I125" s="67">
        <f t="shared" si="544"/>
        <v>0</v>
      </c>
      <c r="J125" s="67">
        <f t="shared" si="544"/>
        <v>350000</v>
      </c>
      <c r="K125" s="67">
        <f t="shared" si="544"/>
        <v>0</v>
      </c>
      <c r="L125" s="67">
        <f t="shared" si="544"/>
        <v>0</v>
      </c>
      <c r="M125" s="67">
        <f t="shared" si="544"/>
        <v>0</v>
      </c>
      <c r="N125" s="67">
        <f t="shared" si="544"/>
        <v>350000</v>
      </c>
      <c r="O125" s="67">
        <f t="shared" si="544"/>
        <v>350000</v>
      </c>
      <c r="P125" s="67">
        <f t="shared" si="374"/>
        <v>350000</v>
      </c>
      <c r="Q125" s="169">
        <f>Q126</f>
        <v>0</v>
      </c>
      <c r="R125" s="169">
        <f aca="true" t="shared" si="545" ref="R125:AA125">R126</f>
        <v>0</v>
      </c>
      <c r="S125" s="169">
        <f t="shared" si="545"/>
        <v>0</v>
      </c>
      <c r="T125" s="169">
        <f t="shared" si="545"/>
        <v>0</v>
      </c>
      <c r="U125" s="169">
        <f t="shared" si="545"/>
        <v>0</v>
      </c>
      <c r="V125" s="169">
        <f t="shared" si="545"/>
        <v>-350000</v>
      </c>
      <c r="W125" s="169">
        <f t="shared" si="545"/>
        <v>0</v>
      </c>
      <c r="X125" s="169">
        <f t="shared" si="545"/>
        <v>0</v>
      </c>
      <c r="Y125" s="169">
        <f t="shared" si="545"/>
        <v>0</v>
      </c>
      <c r="Z125" s="169">
        <f t="shared" si="545"/>
        <v>-350000</v>
      </c>
      <c r="AA125" s="169">
        <f t="shared" si="545"/>
        <v>-350000</v>
      </c>
      <c r="AB125" s="169">
        <f t="shared" si="221"/>
        <v>-350000</v>
      </c>
      <c r="AC125" s="275">
        <f>AC126</f>
        <v>0</v>
      </c>
      <c r="AD125" s="67">
        <f aca="true" t="shared" si="546" ref="AD125:AM125">AD126</f>
        <v>0</v>
      </c>
      <c r="AE125" s="67">
        <f t="shared" si="546"/>
        <v>0</v>
      </c>
      <c r="AF125" s="67">
        <f t="shared" si="546"/>
        <v>0</v>
      </c>
      <c r="AG125" s="67">
        <f t="shared" si="546"/>
        <v>0</v>
      </c>
      <c r="AH125" s="275">
        <f t="shared" si="546"/>
        <v>0</v>
      </c>
      <c r="AI125" s="67">
        <f t="shared" si="546"/>
        <v>0</v>
      </c>
      <c r="AJ125" s="67">
        <f t="shared" si="546"/>
        <v>0</v>
      </c>
      <c r="AK125" s="67">
        <f t="shared" si="546"/>
        <v>0</v>
      </c>
      <c r="AL125" s="67">
        <f t="shared" si="546"/>
        <v>0</v>
      </c>
      <c r="AM125" s="67">
        <f t="shared" si="546"/>
        <v>0</v>
      </c>
      <c r="AN125" s="67">
        <f>AC125+AH125</f>
        <v>0</v>
      </c>
      <c r="AO125" s="169">
        <f>AO126</f>
        <v>0</v>
      </c>
      <c r="AP125" s="169">
        <f aca="true" t="shared" si="547" ref="AP125:BA125">AP126</f>
        <v>0</v>
      </c>
      <c r="AQ125" s="169">
        <f t="shared" si="547"/>
        <v>0</v>
      </c>
      <c r="AR125" s="169">
        <f t="shared" si="547"/>
        <v>0</v>
      </c>
      <c r="AS125" s="169">
        <f t="shared" si="547"/>
        <v>0</v>
      </c>
      <c r="AT125" s="169">
        <f t="shared" si="547"/>
        <v>0</v>
      </c>
      <c r="AU125" s="169">
        <f t="shared" si="547"/>
        <v>0</v>
      </c>
      <c r="AV125" s="178"/>
      <c r="AW125" s="169">
        <f t="shared" si="547"/>
        <v>0</v>
      </c>
      <c r="AX125" s="169">
        <f t="shared" si="547"/>
        <v>0</v>
      </c>
      <c r="AY125" s="169"/>
      <c r="AZ125" s="169">
        <f t="shared" si="547"/>
        <v>0</v>
      </c>
      <c r="BA125" s="169">
        <f t="shared" si="547"/>
        <v>0</v>
      </c>
      <c r="BB125" s="169">
        <f t="shared" si="524"/>
        <v>0</v>
      </c>
      <c r="BC125" s="275">
        <f>BC126</f>
        <v>0</v>
      </c>
      <c r="BD125" s="67">
        <f aca="true" t="shared" si="548" ref="BD125:BM125">BD126</f>
        <v>0</v>
      </c>
      <c r="BE125" s="67">
        <f t="shared" si="548"/>
        <v>0</v>
      </c>
      <c r="BF125" s="67">
        <f t="shared" si="548"/>
        <v>0</v>
      </c>
      <c r="BG125" s="67">
        <f t="shared" si="548"/>
        <v>0</v>
      </c>
      <c r="BH125" s="275">
        <f t="shared" si="548"/>
        <v>0</v>
      </c>
      <c r="BI125" s="67">
        <f t="shared" si="548"/>
        <v>0</v>
      </c>
      <c r="BJ125" s="67">
        <f t="shared" si="548"/>
        <v>0</v>
      </c>
      <c r="BK125" s="67">
        <f t="shared" si="548"/>
        <v>0</v>
      </c>
      <c r="BL125" s="67">
        <f t="shared" si="548"/>
        <v>0</v>
      </c>
      <c r="BM125" s="67">
        <f t="shared" si="548"/>
        <v>0</v>
      </c>
      <c r="BN125" s="67">
        <f t="shared" si="527"/>
        <v>0</v>
      </c>
      <c r="BO125" s="169">
        <f>BO126</f>
        <v>0</v>
      </c>
      <c r="BP125" s="169">
        <f aca="true" t="shared" si="549" ref="BP125:CA125">BP126</f>
        <v>0</v>
      </c>
      <c r="BQ125" s="169">
        <f t="shared" si="549"/>
        <v>0</v>
      </c>
      <c r="BR125" s="169">
        <f t="shared" si="549"/>
        <v>0</v>
      </c>
      <c r="BS125" s="169">
        <f t="shared" si="549"/>
        <v>0</v>
      </c>
      <c r="BT125" s="169">
        <f t="shared" si="549"/>
        <v>0</v>
      </c>
      <c r="BU125" s="169">
        <f t="shared" si="549"/>
        <v>0</v>
      </c>
      <c r="BV125" s="178"/>
      <c r="BW125" s="169">
        <f t="shared" si="549"/>
        <v>0</v>
      </c>
      <c r="BX125" s="169">
        <f t="shared" si="549"/>
        <v>0</v>
      </c>
      <c r="BY125" s="169"/>
      <c r="BZ125" s="169">
        <f t="shared" si="549"/>
        <v>0</v>
      </c>
      <c r="CA125" s="169">
        <f t="shared" si="549"/>
        <v>0</v>
      </c>
      <c r="CB125" s="169">
        <f t="shared" si="528"/>
        <v>0</v>
      </c>
      <c r="CC125" s="275">
        <f>CC126</f>
        <v>0</v>
      </c>
      <c r="CD125" s="67">
        <f aca="true" t="shared" si="550" ref="CD125:CM125">CD126</f>
        <v>0</v>
      </c>
      <c r="CE125" s="67">
        <f t="shared" si="550"/>
        <v>0</v>
      </c>
      <c r="CF125" s="67">
        <f t="shared" si="550"/>
        <v>0</v>
      </c>
      <c r="CG125" s="67">
        <f t="shared" si="550"/>
        <v>0</v>
      </c>
      <c r="CH125" s="275">
        <f t="shared" si="550"/>
        <v>0</v>
      </c>
      <c r="CI125" s="67">
        <f t="shared" si="550"/>
        <v>0</v>
      </c>
      <c r="CJ125" s="67">
        <f t="shared" si="550"/>
        <v>0</v>
      </c>
      <c r="CK125" s="67">
        <f t="shared" si="550"/>
        <v>0</v>
      </c>
      <c r="CL125" s="67">
        <f t="shared" si="550"/>
        <v>0</v>
      </c>
      <c r="CM125" s="67">
        <f t="shared" si="550"/>
        <v>0</v>
      </c>
      <c r="CN125" s="67">
        <f t="shared" si="445"/>
        <v>0</v>
      </c>
      <c r="CO125" s="169">
        <f>CO126</f>
        <v>0</v>
      </c>
      <c r="CP125" s="178"/>
      <c r="CQ125" s="169">
        <f aca="true" t="shared" si="551" ref="CQ125:DB125">CQ126</f>
        <v>0</v>
      </c>
      <c r="CR125" s="169">
        <f t="shared" si="551"/>
        <v>0</v>
      </c>
      <c r="CS125" s="169">
        <f t="shared" si="551"/>
        <v>0</v>
      </c>
      <c r="CT125" s="169">
        <f t="shared" si="551"/>
        <v>0</v>
      </c>
      <c r="CU125" s="169">
        <f t="shared" si="551"/>
        <v>0</v>
      </c>
      <c r="CV125" s="169">
        <f t="shared" si="551"/>
        <v>0</v>
      </c>
      <c r="CW125" s="178"/>
      <c r="CX125" s="169">
        <f t="shared" si="551"/>
        <v>0</v>
      </c>
      <c r="CY125" s="169">
        <f t="shared" si="551"/>
        <v>0</v>
      </c>
      <c r="CZ125" s="169"/>
      <c r="DA125" s="169">
        <f t="shared" si="551"/>
        <v>0</v>
      </c>
      <c r="DB125" s="169">
        <f t="shared" si="551"/>
        <v>0</v>
      </c>
      <c r="DC125" s="169">
        <f t="shared" si="531"/>
        <v>0</v>
      </c>
      <c r="DD125" s="275">
        <f>DD126</f>
        <v>0</v>
      </c>
      <c r="DE125" s="67">
        <f aca="true" t="shared" si="552" ref="DE125:DN125">DE126</f>
        <v>0</v>
      </c>
      <c r="DF125" s="67">
        <f t="shared" si="552"/>
        <v>0</v>
      </c>
      <c r="DG125" s="67">
        <f t="shared" si="552"/>
        <v>0</v>
      </c>
      <c r="DH125" s="67">
        <f t="shared" si="552"/>
        <v>0</v>
      </c>
      <c r="DI125" s="275">
        <f t="shared" si="552"/>
        <v>0</v>
      </c>
      <c r="DJ125" s="67">
        <f t="shared" si="552"/>
        <v>0</v>
      </c>
      <c r="DK125" s="67">
        <f t="shared" si="552"/>
        <v>0</v>
      </c>
      <c r="DL125" s="67">
        <f t="shared" si="552"/>
        <v>0</v>
      </c>
      <c r="DM125" s="67">
        <f t="shared" si="552"/>
        <v>0</v>
      </c>
      <c r="DN125" s="67">
        <f t="shared" si="552"/>
        <v>0</v>
      </c>
      <c r="DO125" s="67">
        <f t="shared" si="449"/>
        <v>0</v>
      </c>
      <c r="DP125" s="169">
        <f>DP126</f>
        <v>0</v>
      </c>
      <c r="DQ125" s="178"/>
      <c r="DR125" s="169">
        <f aca="true" t="shared" si="553" ref="DR125:EC125">DR126</f>
        <v>0</v>
      </c>
      <c r="DS125" s="169">
        <f t="shared" si="553"/>
        <v>0</v>
      </c>
      <c r="DT125" s="169">
        <f t="shared" si="553"/>
        <v>0</v>
      </c>
      <c r="DU125" s="169">
        <f t="shared" si="553"/>
        <v>0</v>
      </c>
      <c r="DV125" s="169">
        <f t="shared" si="553"/>
        <v>0</v>
      </c>
      <c r="DW125" s="169">
        <f t="shared" si="553"/>
        <v>0</v>
      </c>
      <c r="DX125" s="178"/>
      <c r="DY125" s="169">
        <f t="shared" si="553"/>
        <v>0</v>
      </c>
      <c r="DZ125" s="169">
        <f t="shared" si="553"/>
        <v>0</v>
      </c>
      <c r="EA125" s="169"/>
      <c r="EB125" s="169">
        <f t="shared" si="553"/>
        <v>0</v>
      </c>
      <c r="EC125" s="169">
        <f t="shared" si="553"/>
        <v>0</v>
      </c>
      <c r="ED125" s="169">
        <f t="shared" si="534"/>
        <v>0</v>
      </c>
      <c r="EE125" s="275">
        <f>EE126</f>
        <v>0</v>
      </c>
      <c r="EF125" s="67">
        <f aca="true" t="shared" si="554" ref="EF125:EO125">EF126</f>
        <v>0</v>
      </c>
      <c r="EG125" s="67">
        <f t="shared" si="554"/>
        <v>0</v>
      </c>
      <c r="EH125" s="67">
        <f t="shared" si="554"/>
        <v>0</v>
      </c>
      <c r="EI125" s="67">
        <f t="shared" si="554"/>
        <v>0</v>
      </c>
      <c r="EJ125" s="275">
        <f t="shared" si="554"/>
        <v>0</v>
      </c>
      <c r="EK125" s="67">
        <f t="shared" si="554"/>
        <v>0</v>
      </c>
      <c r="EL125" s="67">
        <f t="shared" si="554"/>
        <v>0</v>
      </c>
      <c r="EM125" s="67">
        <f t="shared" si="554"/>
        <v>0</v>
      </c>
      <c r="EN125" s="67">
        <f t="shared" si="554"/>
        <v>0</v>
      </c>
      <c r="EO125" s="67">
        <f t="shared" si="554"/>
        <v>0</v>
      </c>
      <c r="EP125" s="67">
        <f t="shared" si="480"/>
        <v>0</v>
      </c>
    </row>
    <row r="126" spans="1:146" ht="21.75" customHeight="1">
      <c r="A126" s="68">
        <v>1017324</v>
      </c>
      <c r="B126" s="68">
        <v>7324</v>
      </c>
      <c r="C126" s="71" t="s">
        <v>104</v>
      </c>
      <c r="D126" s="76" t="s">
        <v>119</v>
      </c>
      <c r="E126" s="67"/>
      <c r="F126" s="114"/>
      <c r="G126" s="114"/>
      <c r="H126" s="114"/>
      <c r="I126" s="114"/>
      <c r="J126" s="67">
        <f>K126+N126</f>
        <v>350000</v>
      </c>
      <c r="K126" s="114"/>
      <c r="L126" s="114"/>
      <c r="M126" s="114"/>
      <c r="N126" s="114">
        <v>350000</v>
      </c>
      <c r="O126" s="114">
        <v>350000</v>
      </c>
      <c r="P126" s="67">
        <f t="shared" si="374"/>
        <v>350000</v>
      </c>
      <c r="Q126" s="169">
        <f>Q132</f>
        <v>0</v>
      </c>
      <c r="R126" s="170"/>
      <c r="S126" s="170"/>
      <c r="T126" s="170"/>
      <c r="U126" s="170"/>
      <c r="V126" s="169">
        <f>W126+Z126</f>
        <v>-350000</v>
      </c>
      <c r="W126" s="170"/>
      <c r="X126" s="170"/>
      <c r="Y126" s="170"/>
      <c r="Z126" s="170">
        <v>-350000</v>
      </c>
      <c r="AA126" s="170">
        <v>-350000</v>
      </c>
      <c r="AB126" s="169">
        <f t="shared" si="221"/>
        <v>-350000</v>
      </c>
      <c r="AC126" s="275">
        <f aca="true" t="shared" si="555" ref="AC126:AC135">AD126+AG126</f>
        <v>0</v>
      </c>
      <c r="AD126" s="114">
        <f>R126+F126</f>
        <v>0</v>
      </c>
      <c r="AE126" s="114">
        <f>S126+G126</f>
        <v>0</v>
      </c>
      <c r="AF126" s="114">
        <f>T126+H126</f>
        <v>0</v>
      </c>
      <c r="AG126" s="114">
        <f>U126+I126</f>
        <v>0</v>
      </c>
      <c r="AH126" s="275">
        <f>AI126+AL126</f>
        <v>0</v>
      </c>
      <c r="AI126" s="114">
        <f>W126+K126</f>
        <v>0</v>
      </c>
      <c r="AJ126" s="114">
        <f>X126+L126</f>
        <v>0</v>
      </c>
      <c r="AK126" s="114">
        <f>Y126+M126</f>
        <v>0</v>
      </c>
      <c r="AL126" s="114">
        <f>Z126+N126</f>
        <v>0</v>
      </c>
      <c r="AM126" s="114">
        <f>AA126+O126</f>
        <v>0</v>
      </c>
      <c r="AN126" s="114">
        <f t="shared" si="329"/>
        <v>0</v>
      </c>
      <c r="AO126" s="169"/>
      <c r="AP126" s="170"/>
      <c r="AQ126" s="170"/>
      <c r="AR126" s="170"/>
      <c r="AS126" s="170"/>
      <c r="AT126" s="169">
        <f>AU126+AZ126</f>
        <v>0</v>
      </c>
      <c r="AU126" s="170"/>
      <c r="AV126" s="286"/>
      <c r="AW126" s="170"/>
      <c r="AX126" s="170"/>
      <c r="AY126" s="170"/>
      <c r="AZ126" s="170"/>
      <c r="BA126" s="170"/>
      <c r="BB126" s="169">
        <f t="shared" si="524"/>
        <v>0</v>
      </c>
      <c r="BC126" s="275">
        <f aca="true" t="shared" si="556" ref="BC126:BC136">BD126+BG126</f>
        <v>0</v>
      </c>
      <c r="BD126" s="114">
        <f>AP126+AD126</f>
        <v>0</v>
      </c>
      <c r="BE126" s="114">
        <f>AQ126+AE126</f>
        <v>0</v>
      </c>
      <c r="BF126" s="114">
        <f>AR126+AF126</f>
        <v>0</v>
      </c>
      <c r="BG126" s="114">
        <f>AS126+AG126</f>
        <v>0</v>
      </c>
      <c r="BH126" s="275">
        <f>BI126+BL126</f>
        <v>0</v>
      </c>
      <c r="BI126" s="114">
        <f>AU126+AI126</f>
        <v>0</v>
      </c>
      <c r="BJ126" s="114">
        <f>AW126+AJ126</f>
        <v>0</v>
      </c>
      <c r="BK126" s="114">
        <f>AX126+AK126</f>
        <v>0</v>
      </c>
      <c r="BL126" s="114">
        <f>AZ126+AL126</f>
        <v>0</v>
      </c>
      <c r="BM126" s="114">
        <f>BA126+AM126</f>
        <v>0</v>
      </c>
      <c r="BN126" s="114">
        <f t="shared" si="527"/>
        <v>0</v>
      </c>
      <c r="BO126" s="169"/>
      <c r="BP126" s="170"/>
      <c r="BQ126" s="170"/>
      <c r="BR126" s="170"/>
      <c r="BS126" s="170"/>
      <c r="BT126" s="169">
        <f aca="true" t="shared" si="557" ref="BT126:BT131">BU126+BZ126</f>
        <v>0</v>
      </c>
      <c r="BU126" s="170"/>
      <c r="BV126" s="286"/>
      <c r="BW126" s="170"/>
      <c r="BX126" s="170"/>
      <c r="BY126" s="170"/>
      <c r="BZ126" s="170"/>
      <c r="CA126" s="170"/>
      <c r="CB126" s="169">
        <f t="shared" si="528"/>
        <v>0</v>
      </c>
      <c r="CC126" s="275">
        <f aca="true" t="shared" si="558" ref="CC126:CC135">CD126+CG126</f>
        <v>0</v>
      </c>
      <c r="CD126" s="114">
        <f>BP126+BD126</f>
        <v>0</v>
      </c>
      <c r="CE126" s="114">
        <f>BQ126+BE126</f>
        <v>0</v>
      </c>
      <c r="CF126" s="114">
        <f>BR126+BF126</f>
        <v>0</v>
      </c>
      <c r="CG126" s="114">
        <f>BS126+BG126</f>
        <v>0</v>
      </c>
      <c r="CH126" s="275">
        <f>CI126+CL126</f>
        <v>0</v>
      </c>
      <c r="CI126" s="114">
        <f>BU126+BI126</f>
        <v>0</v>
      </c>
      <c r="CJ126" s="114">
        <f>BW126+BJ126</f>
        <v>0</v>
      </c>
      <c r="CK126" s="114">
        <f>BX126+BK126</f>
        <v>0</v>
      </c>
      <c r="CL126" s="114">
        <f aca="true" t="shared" si="559" ref="CL126:CM128">BZ126+BL126</f>
        <v>0</v>
      </c>
      <c r="CM126" s="114">
        <f t="shared" si="559"/>
        <v>0</v>
      </c>
      <c r="CN126" s="114">
        <f t="shared" si="445"/>
        <v>0</v>
      </c>
      <c r="CO126" s="169"/>
      <c r="CP126" s="178"/>
      <c r="CQ126" s="170"/>
      <c r="CR126" s="170"/>
      <c r="CS126" s="170"/>
      <c r="CT126" s="170"/>
      <c r="CU126" s="169">
        <f aca="true" t="shared" si="560" ref="CU126:CU131">CV126+DA126</f>
        <v>0</v>
      </c>
      <c r="CV126" s="170"/>
      <c r="CW126" s="286"/>
      <c r="CX126" s="170"/>
      <c r="CY126" s="170"/>
      <c r="CZ126" s="170"/>
      <c r="DA126" s="170"/>
      <c r="DB126" s="170"/>
      <c r="DC126" s="169">
        <f t="shared" si="531"/>
        <v>0</v>
      </c>
      <c r="DD126" s="275">
        <f>DE126+DH126</f>
        <v>0</v>
      </c>
      <c r="DE126" s="114">
        <f>CQ126+CD126</f>
        <v>0</v>
      </c>
      <c r="DF126" s="114">
        <f>CR126+CE126</f>
        <v>0</v>
      </c>
      <c r="DG126" s="114">
        <f>CS126+CF126</f>
        <v>0</v>
      </c>
      <c r="DH126" s="114">
        <f>CT126+CG126</f>
        <v>0</v>
      </c>
      <c r="DI126" s="275">
        <f>DJ126+DM126</f>
        <v>0</v>
      </c>
      <c r="DJ126" s="114">
        <f>CV126+CI126</f>
        <v>0</v>
      </c>
      <c r="DK126" s="114">
        <f>CX126+CJ126</f>
        <v>0</v>
      </c>
      <c r="DL126" s="114">
        <f>CY126+CK126</f>
        <v>0</v>
      </c>
      <c r="DM126" s="114">
        <f aca="true" t="shared" si="561" ref="DM126:DN128">DA126+CL126</f>
        <v>0</v>
      </c>
      <c r="DN126" s="114">
        <f t="shared" si="561"/>
        <v>0</v>
      </c>
      <c r="DO126" s="114">
        <f t="shared" si="449"/>
        <v>0</v>
      </c>
      <c r="DP126" s="169"/>
      <c r="DQ126" s="178"/>
      <c r="DR126" s="170"/>
      <c r="DS126" s="170"/>
      <c r="DT126" s="170"/>
      <c r="DU126" s="170"/>
      <c r="DV126" s="169">
        <f aca="true" t="shared" si="562" ref="DV126:DV131">DW126+EB126</f>
        <v>0</v>
      </c>
      <c r="DW126" s="170"/>
      <c r="DX126" s="286"/>
      <c r="DY126" s="170"/>
      <c r="DZ126" s="170"/>
      <c r="EA126" s="170"/>
      <c r="EB126" s="170"/>
      <c r="EC126" s="170"/>
      <c r="ED126" s="169">
        <f t="shared" si="534"/>
        <v>0</v>
      </c>
      <c r="EE126" s="275">
        <f>EF126+EI126</f>
        <v>0</v>
      </c>
      <c r="EF126" s="114">
        <f>DR126+DE126</f>
        <v>0</v>
      </c>
      <c r="EG126" s="114">
        <f>DS126+DF126</f>
        <v>0</v>
      </c>
      <c r="EH126" s="114">
        <f>DT126+DG126</f>
        <v>0</v>
      </c>
      <c r="EI126" s="114">
        <f>DU126+DH126</f>
        <v>0</v>
      </c>
      <c r="EJ126" s="275">
        <f>EK126+EN126</f>
        <v>0</v>
      </c>
      <c r="EK126" s="114">
        <f>DW126+DJ126</f>
        <v>0</v>
      </c>
      <c r="EL126" s="114">
        <f>DY126+DK126</f>
        <v>0</v>
      </c>
      <c r="EM126" s="114">
        <f>DZ126+DL126</f>
        <v>0</v>
      </c>
      <c r="EN126" s="114">
        <f aca="true" t="shared" si="563" ref="EN126:EO128">EB126+DM126</f>
        <v>0</v>
      </c>
      <c r="EO126" s="114">
        <f t="shared" si="563"/>
        <v>0</v>
      </c>
      <c r="EP126" s="114">
        <f t="shared" si="480"/>
        <v>0</v>
      </c>
    </row>
    <row r="127" spans="1:146" s="7" customFormat="1" ht="21.75" customHeight="1">
      <c r="A127" s="445">
        <v>1017360</v>
      </c>
      <c r="B127" s="445" t="s">
        <v>269</v>
      </c>
      <c r="C127" s="446"/>
      <c r="D127" s="74" t="s">
        <v>270</v>
      </c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275"/>
      <c r="AD127" s="67"/>
      <c r="AE127" s="67"/>
      <c r="AF127" s="67"/>
      <c r="AG127" s="67"/>
      <c r="AH127" s="275"/>
      <c r="AI127" s="67"/>
      <c r="AJ127" s="67"/>
      <c r="AK127" s="67"/>
      <c r="AL127" s="67"/>
      <c r="AM127" s="67"/>
      <c r="AN127" s="67"/>
      <c r="AO127" s="169"/>
      <c r="AP127" s="169"/>
      <c r="AQ127" s="169"/>
      <c r="AR127" s="169"/>
      <c r="AS127" s="169"/>
      <c r="AT127" s="169"/>
      <c r="AU127" s="169"/>
      <c r="AV127" s="178"/>
      <c r="AW127" s="169"/>
      <c r="AX127" s="169"/>
      <c r="AY127" s="169"/>
      <c r="AZ127" s="169"/>
      <c r="BA127" s="169"/>
      <c r="BB127" s="169"/>
      <c r="BC127" s="275"/>
      <c r="BD127" s="67"/>
      <c r="BE127" s="67"/>
      <c r="BF127" s="67"/>
      <c r="BG127" s="67"/>
      <c r="BH127" s="275"/>
      <c r="BI127" s="67"/>
      <c r="BJ127" s="67"/>
      <c r="BK127" s="67"/>
      <c r="BL127" s="67"/>
      <c r="BM127" s="67"/>
      <c r="BN127" s="67"/>
      <c r="BO127" s="169"/>
      <c r="BP127" s="169"/>
      <c r="BQ127" s="169"/>
      <c r="BR127" s="169"/>
      <c r="BS127" s="169"/>
      <c r="BT127" s="169">
        <f t="shared" si="557"/>
        <v>756000</v>
      </c>
      <c r="BU127" s="169">
        <f>BU128</f>
        <v>0</v>
      </c>
      <c r="BV127" s="178"/>
      <c r="BW127" s="169"/>
      <c r="BX127" s="169"/>
      <c r="BY127" s="169"/>
      <c r="BZ127" s="169">
        <f>BZ128</f>
        <v>756000</v>
      </c>
      <c r="CA127" s="169">
        <f>CA128</f>
        <v>756000</v>
      </c>
      <c r="CB127" s="169"/>
      <c r="CC127" s="275"/>
      <c r="CD127" s="67"/>
      <c r="CE127" s="67"/>
      <c r="CF127" s="67"/>
      <c r="CG127" s="67"/>
      <c r="CH127" s="275">
        <f>CI127+CL127</f>
        <v>756000</v>
      </c>
      <c r="CI127" s="67"/>
      <c r="CJ127" s="67"/>
      <c r="CK127" s="67"/>
      <c r="CL127" s="114">
        <f t="shared" si="559"/>
        <v>756000</v>
      </c>
      <c r="CM127" s="114">
        <f t="shared" si="559"/>
        <v>756000</v>
      </c>
      <c r="CN127" s="114">
        <f t="shared" si="445"/>
        <v>756000</v>
      </c>
      <c r="CO127" s="169"/>
      <c r="CP127" s="178"/>
      <c r="CQ127" s="169"/>
      <c r="CR127" s="169"/>
      <c r="CS127" s="169"/>
      <c r="CT127" s="169"/>
      <c r="CU127" s="169">
        <f t="shared" si="560"/>
        <v>0</v>
      </c>
      <c r="CV127" s="169">
        <f>CV128</f>
        <v>0</v>
      </c>
      <c r="CW127" s="178"/>
      <c r="CX127" s="169"/>
      <c r="CY127" s="169"/>
      <c r="CZ127" s="169"/>
      <c r="DA127" s="169">
        <f>DA128</f>
        <v>0</v>
      </c>
      <c r="DB127" s="169">
        <f>DB128</f>
        <v>0</v>
      </c>
      <c r="DC127" s="169"/>
      <c r="DD127" s="275"/>
      <c r="DE127" s="67"/>
      <c r="DF127" s="67"/>
      <c r="DG127" s="67"/>
      <c r="DH127" s="67"/>
      <c r="DI127" s="275">
        <f>DJ127+DM127</f>
        <v>756000</v>
      </c>
      <c r="DJ127" s="67"/>
      <c r="DK127" s="67"/>
      <c r="DL127" s="67"/>
      <c r="DM127" s="114">
        <f t="shared" si="561"/>
        <v>756000</v>
      </c>
      <c r="DN127" s="114">
        <f t="shared" si="561"/>
        <v>756000</v>
      </c>
      <c r="DO127" s="114">
        <f t="shared" si="449"/>
        <v>756000</v>
      </c>
      <c r="DP127" s="169"/>
      <c r="DQ127" s="178"/>
      <c r="DR127" s="169"/>
      <c r="DS127" s="169"/>
      <c r="DT127" s="169"/>
      <c r="DU127" s="169"/>
      <c r="DV127" s="169">
        <f t="shared" si="562"/>
        <v>0</v>
      </c>
      <c r="DW127" s="169">
        <f>DW128</f>
        <v>0</v>
      </c>
      <c r="DX127" s="178"/>
      <c r="DY127" s="169"/>
      <c r="DZ127" s="169"/>
      <c r="EA127" s="169"/>
      <c r="EB127" s="169">
        <f>EB128</f>
        <v>0</v>
      </c>
      <c r="EC127" s="169">
        <f>EC128</f>
        <v>0</v>
      </c>
      <c r="ED127" s="169"/>
      <c r="EE127" s="275"/>
      <c r="EF127" s="67"/>
      <c r="EG127" s="67"/>
      <c r="EH127" s="67"/>
      <c r="EI127" s="67"/>
      <c r="EJ127" s="275">
        <f>EK127+EN127</f>
        <v>756000</v>
      </c>
      <c r="EK127" s="67"/>
      <c r="EL127" s="67"/>
      <c r="EM127" s="67"/>
      <c r="EN127" s="114">
        <f t="shared" si="563"/>
        <v>756000</v>
      </c>
      <c r="EO127" s="114">
        <f t="shared" si="563"/>
        <v>756000</v>
      </c>
      <c r="EP127" s="114">
        <f t="shared" si="480"/>
        <v>756000</v>
      </c>
    </row>
    <row r="128" spans="1:146" ht="48.75" customHeight="1">
      <c r="A128" s="71" t="s">
        <v>175</v>
      </c>
      <c r="B128" s="68" t="s">
        <v>272</v>
      </c>
      <c r="C128" s="176" t="s">
        <v>712</v>
      </c>
      <c r="D128" s="76" t="s">
        <v>273</v>
      </c>
      <c r="E128" s="67"/>
      <c r="F128" s="114"/>
      <c r="G128" s="114"/>
      <c r="H128" s="114"/>
      <c r="I128" s="114"/>
      <c r="J128" s="67"/>
      <c r="K128" s="114"/>
      <c r="L128" s="114"/>
      <c r="M128" s="114"/>
      <c r="N128" s="114"/>
      <c r="O128" s="114"/>
      <c r="P128" s="67"/>
      <c r="Q128" s="169"/>
      <c r="R128" s="170"/>
      <c r="S128" s="170"/>
      <c r="T128" s="170"/>
      <c r="U128" s="170"/>
      <c r="V128" s="169"/>
      <c r="W128" s="170"/>
      <c r="X128" s="170"/>
      <c r="Y128" s="170"/>
      <c r="Z128" s="170"/>
      <c r="AA128" s="170"/>
      <c r="AB128" s="169"/>
      <c r="AC128" s="275"/>
      <c r="AD128" s="114"/>
      <c r="AE128" s="114"/>
      <c r="AF128" s="114"/>
      <c r="AG128" s="114"/>
      <c r="AH128" s="275"/>
      <c r="AI128" s="114"/>
      <c r="AJ128" s="114"/>
      <c r="AK128" s="114"/>
      <c r="AL128" s="114"/>
      <c r="AM128" s="114"/>
      <c r="AN128" s="114"/>
      <c r="AO128" s="169"/>
      <c r="AP128" s="170"/>
      <c r="AQ128" s="170"/>
      <c r="AR128" s="170"/>
      <c r="AS128" s="170"/>
      <c r="AT128" s="169"/>
      <c r="AU128" s="170"/>
      <c r="AV128" s="286"/>
      <c r="AW128" s="170"/>
      <c r="AX128" s="170"/>
      <c r="AY128" s="170"/>
      <c r="AZ128" s="170"/>
      <c r="BA128" s="170"/>
      <c r="BB128" s="169"/>
      <c r="BC128" s="275"/>
      <c r="BD128" s="114"/>
      <c r="BE128" s="114"/>
      <c r="BF128" s="114"/>
      <c r="BG128" s="114"/>
      <c r="BH128" s="275"/>
      <c r="BI128" s="114"/>
      <c r="BJ128" s="114"/>
      <c r="BK128" s="114"/>
      <c r="BL128" s="114"/>
      <c r="BM128" s="114"/>
      <c r="BN128" s="114"/>
      <c r="BO128" s="169"/>
      <c r="BP128" s="170"/>
      <c r="BQ128" s="170"/>
      <c r="BR128" s="170"/>
      <c r="BS128" s="170"/>
      <c r="BT128" s="169">
        <f t="shared" si="557"/>
        <v>756000</v>
      </c>
      <c r="BU128" s="170"/>
      <c r="BV128" s="286"/>
      <c r="BW128" s="170"/>
      <c r="BX128" s="170"/>
      <c r="BY128" s="170"/>
      <c r="BZ128" s="170">
        <v>756000</v>
      </c>
      <c r="CA128" s="170">
        <v>756000</v>
      </c>
      <c r="CB128" s="169"/>
      <c r="CC128" s="275"/>
      <c r="CD128" s="114"/>
      <c r="CE128" s="114"/>
      <c r="CF128" s="114"/>
      <c r="CG128" s="114"/>
      <c r="CH128" s="275">
        <f>CI128+CL128</f>
        <v>756000</v>
      </c>
      <c r="CI128" s="114"/>
      <c r="CJ128" s="114"/>
      <c r="CK128" s="114"/>
      <c r="CL128" s="114">
        <f t="shared" si="559"/>
        <v>756000</v>
      </c>
      <c r="CM128" s="114">
        <f t="shared" si="559"/>
        <v>756000</v>
      </c>
      <c r="CN128" s="114">
        <f t="shared" si="445"/>
        <v>756000</v>
      </c>
      <c r="CO128" s="169"/>
      <c r="CP128" s="178"/>
      <c r="CQ128" s="170"/>
      <c r="CR128" s="170"/>
      <c r="CS128" s="170"/>
      <c r="CT128" s="170"/>
      <c r="CU128" s="169">
        <f t="shared" si="560"/>
        <v>0</v>
      </c>
      <c r="CV128" s="170"/>
      <c r="CW128" s="286"/>
      <c r="CX128" s="170"/>
      <c r="CY128" s="170"/>
      <c r="CZ128" s="170"/>
      <c r="DA128" s="170"/>
      <c r="DB128" s="170"/>
      <c r="DC128" s="169"/>
      <c r="DD128" s="275"/>
      <c r="DE128" s="114"/>
      <c r="DF128" s="114"/>
      <c r="DG128" s="114"/>
      <c r="DH128" s="114"/>
      <c r="DI128" s="275">
        <f>DJ128+DM128</f>
        <v>756000</v>
      </c>
      <c r="DJ128" s="114"/>
      <c r="DK128" s="114"/>
      <c r="DL128" s="114"/>
      <c r="DM128" s="114">
        <f t="shared" si="561"/>
        <v>756000</v>
      </c>
      <c r="DN128" s="114">
        <f t="shared" si="561"/>
        <v>756000</v>
      </c>
      <c r="DO128" s="114">
        <f t="shared" si="449"/>
        <v>756000</v>
      </c>
      <c r="DP128" s="169"/>
      <c r="DQ128" s="178"/>
      <c r="DR128" s="170"/>
      <c r="DS128" s="170"/>
      <c r="DT128" s="170"/>
      <c r="DU128" s="170"/>
      <c r="DV128" s="169">
        <f t="shared" si="562"/>
        <v>0</v>
      </c>
      <c r="DW128" s="170"/>
      <c r="DX128" s="286"/>
      <c r="DY128" s="170"/>
      <c r="DZ128" s="170"/>
      <c r="EA128" s="170"/>
      <c r="EB128" s="170"/>
      <c r="EC128" s="170"/>
      <c r="ED128" s="169"/>
      <c r="EE128" s="275"/>
      <c r="EF128" s="114"/>
      <c r="EG128" s="114"/>
      <c r="EH128" s="114"/>
      <c r="EI128" s="114"/>
      <c r="EJ128" s="275">
        <f>EK128+EN128</f>
        <v>756000</v>
      </c>
      <c r="EK128" s="114"/>
      <c r="EL128" s="114"/>
      <c r="EM128" s="114"/>
      <c r="EN128" s="114">
        <f t="shared" si="563"/>
        <v>756000</v>
      </c>
      <c r="EO128" s="114">
        <f t="shared" si="563"/>
        <v>756000</v>
      </c>
      <c r="EP128" s="114">
        <f t="shared" si="480"/>
        <v>756000</v>
      </c>
    </row>
    <row r="129" spans="1:146" s="165" customFormat="1" ht="51.75" customHeight="1">
      <c r="A129" s="277">
        <v>2700000</v>
      </c>
      <c r="B129" s="276"/>
      <c r="C129" s="276"/>
      <c r="D129" s="276" t="s">
        <v>318</v>
      </c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>
        <f>R129+U129</f>
        <v>25000</v>
      </c>
      <c r="R129" s="180">
        <f>R130</f>
        <v>25000</v>
      </c>
      <c r="S129" s="180">
        <f>S130</f>
        <v>0</v>
      </c>
      <c r="T129" s="180">
        <f>T130</f>
        <v>0</v>
      </c>
      <c r="U129" s="180">
        <f>U130</f>
        <v>0</v>
      </c>
      <c r="V129" s="180">
        <f>W129+Z129</f>
        <v>0</v>
      </c>
      <c r="W129" s="180"/>
      <c r="X129" s="180"/>
      <c r="Y129" s="180"/>
      <c r="Z129" s="180"/>
      <c r="AA129" s="180"/>
      <c r="AB129" s="180">
        <f t="shared" si="221"/>
        <v>25000</v>
      </c>
      <c r="AC129" s="275">
        <f t="shared" si="555"/>
        <v>25000</v>
      </c>
      <c r="AD129" s="275">
        <f aca="true" t="shared" si="564" ref="AD129:AG130">AD130</f>
        <v>25000</v>
      </c>
      <c r="AE129" s="275">
        <f t="shared" si="564"/>
        <v>0</v>
      </c>
      <c r="AF129" s="275">
        <f t="shared" si="564"/>
        <v>0</v>
      </c>
      <c r="AG129" s="275">
        <f t="shared" si="564"/>
        <v>0</v>
      </c>
      <c r="AH129" s="275"/>
      <c r="AI129" s="275"/>
      <c r="AJ129" s="275"/>
      <c r="AK129" s="275"/>
      <c r="AL129" s="275"/>
      <c r="AM129" s="275"/>
      <c r="AN129" s="275">
        <f>AH129+AC129</f>
        <v>25000</v>
      </c>
      <c r="AO129" s="180">
        <f>AP129+AS129</f>
        <v>0</v>
      </c>
      <c r="AP129" s="180">
        <f>AP130</f>
        <v>0</v>
      </c>
      <c r="AQ129" s="180">
        <f>AQ130</f>
        <v>0</v>
      </c>
      <c r="AR129" s="180">
        <f>AR130</f>
        <v>0</v>
      </c>
      <c r="AS129" s="180">
        <f>AS130</f>
        <v>0</v>
      </c>
      <c r="AT129" s="180">
        <f>AU129+AZ129</f>
        <v>0</v>
      </c>
      <c r="AU129" s="180"/>
      <c r="AV129" s="285"/>
      <c r="AW129" s="180"/>
      <c r="AX129" s="180"/>
      <c r="AY129" s="180"/>
      <c r="AZ129" s="180"/>
      <c r="BA129" s="180"/>
      <c r="BB129" s="180">
        <f t="shared" si="524"/>
        <v>0</v>
      </c>
      <c r="BC129" s="275">
        <f t="shared" si="556"/>
        <v>25000</v>
      </c>
      <c r="BD129" s="275">
        <f aca="true" t="shared" si="565" ref="BD129:BG130">BD130</f>
        <v>25000</v>
      </c>
      <c r="BE129" s="275">
        <f t="shared" si="565"/>
        <v>0</v>
      </c>
      <c r="BF129" s="275">
        <f t="shared" si="565"/>
        <v>0</v>
      </c>
      <c r="BG129" s="275">
        <f t="shared" si="565"/>
        <v>0</v>
      </c>
      <c r="BH129" s="275"/>
      <c r="BI129" s="275"/>
      <c r="BJ129" s="275"/>
      <c r="BK129" s="275"/>
      <c r="BL129" s="275"/>
      <c r="BM129" s="275"/>
      <c r="BN129" s="275">
        <f>BH129+BC129</f>
        <v>25000</v>
      </c>
      <c r="BO129" s="180">
        <f>BP129+BS129</f>
        <v>0</v>
      </c>
      <c r="BP129" s="180">
        <f>BP130</f>
        <v>0</v>
      </c>
      <c r="BQ129" s="180">
        <f>BQ130</f>
        <v>0</v>
      </c>
      <c r="BR129" s="180">
        <f>BR130</f>
        <v>0</v>
      </c>
      <c r="BS129" s="180">
        <f>BS130</f>
        <v>0</v>
      </c>
      <c r="BT129" s="180">
        <f t="shared" si="557"/>
        <v>0</v>
      </c>
      <c r="BU129" s="180"/>
      <c r="BV129" s="285"/>
      <c r="BW129" s="180"/>
      <c r="BX129" s="180"/>
      <c r="BY129" s="180"/>
      <c r="BZ129" s="180"/>
      <c r="CA129" s="180"/>
      <c r="CB129" s="180">
        <f t="shared" si="528"/>
        <v>0</v>
      </c>
      <c r="CC129" s="275">
        <f t="shared" si="558"/>
        <v>25000</v>
      </c>
      <c r="CD129" s="275">
        <f aca="true" t="shared" si="566" ref="CD129:CG130">CD130</f>
        <v>25000</v>
      </c>
      <c r="CE129" s="275">
        <f t="shared" si="566"/>
        <v>0</v>
      </c>
      <c r="CF129" s="275">
        <f t="shared" si="566"/>
        <v>0</v>
      </c>
      <c r="CG129" s="275">
        <f t="shared" si="566"/>
        <v>0</v>
      </c>
      <c r="CH129" s="275"/>
      <c r="CI129" s="275"/>
      <c r="CJ129" s="275"/>
      <c r="CK129" s="275"/>
      <c r="CL129" s="275"/>
      <c r="CM129" s="275"/>
      <c r="CN129" s="275">
        <f>CH129+CC129</f>
        <v>25000</v>
      </c>
      <c r="CO129" s="180">
        <f>CQ129+CT129</f>
        <v>0</v>
      </c>
      <c r="CP129" s="285"/>
      <c r="CQ129" s="180">
        <f>CQ130</f>
        <v>0</v>
      </c>
      <c r="CR129" s="180">
        <f>CR130</f>
        <v>0</v>
      </c>
      <c r="CS129" s="180">
        <f>CS130</f>
        <v>0</v>
      </c>
      <c r="CT129" s="180">
        <f>CT130</f>
        <v>0</v>
      </c>
      <c r="CU129" s="180">
        <f t="shared" si="560"/>
        <v>0</v>
      </c>
      <c r="CV129" s="180"/>
      <c r="CW129" s="285"/>
      <c r="CX129" s="180"/>
      <c r="CY129" s="180"/>
      <c r="CZ129" s="180"/>
      <c r="DA129" s="180"/>
      <c r="DB129" s="180"/>
      <c r="DC129" s="180">
        <f>CO129+CU129</f>
        <v>0</v>
      </c>
      <c r="DD129" s="275">
        <f aca="true" t="shared" si="567" ref="DD129:DD134">DE129+DH129</f>
        <v>25000</v>
      </c>
      <c r="DE129" s="275">
        <f aca="true" t="shared" si="568" ref="DE129:DH130">DE130</f>
        <v>25000</v>
      </c>
      <c r="DF129" s="275">
        <f t="shared" si="568"/>
        <v>0</v>
      </c>
      <c r="DG129" s="275">
        <f t="shared" si="568"/>
        <v>0</v>
      </c>
      <c r="DH129" s="275">
        <f t="shared" si="568"/>
        <v>0</v>
      </c>
      <c r="DI129" s="275"/>
      <c r="DJ129" s="275"/>
      <c r="DK129" s="275"/>
      <c r="DL129" s="275"/>
      <c r="DM129" s="275"/>
      <c r="DN129" s="275"/>
      <c r="DO129" s="275">
        <f>DI129+DD129</f>
        <v>25000</v>
      </c>
      <c r="DP129" s="180">
        <f>DR129+DU129</f>
        <v>0</v>
      </c>
      <c r="DQ129" s="285"/>
      <c r="DR129" s="180">
        <f>DR130</f>
        <v>0</v>
      </c>
      <c r="DS129" s="180">
        <f>DS130</f>
        <v>0</v>
      </c>
      <c r="DT129" s="180">
        <f>DT130</f>
        <v>0</v>
      </c>
      <c r="DU129" s="180">
        <f>DU130</f>
        <v>0</v>
      </c>
      <c r="DV129" s="180">
        <f t="shared" si="562"/>
        <v>0</v>
      </c>
      <c r="DW129" s="180"/>
      <c r="DX129" s="285"/>
      <c r="DY129" s="180"/>
      <c r="DZ129" s="180"/>
      <c r="EA129" s="180"/>
      <c r="EB129" s="180"/>
      <c r="EC129" s="180"/>
      <c r="ED129" s="180">
        <f>DP129+DV129</f>
        <v>0</v>
      </c>
      <c r="EE129" s="275">
        <f aca="true" t="shared" si="569" ref="EE129:EE143">EF129+EI129</f>
        <v>25000</v>
      </c>
      <c r="EF129" s="275">
        <f aca="true" t="shared" si="570" ref="EF129:EI130">EF130</f>
        <v>25000</v>
      </c>
      <c r="EG129" s="275">
        <f t="shared" si="570"/>
        <v>0</v>
      </c>
      <c r="EH129" s="275">
        <f t="shared" si="570"/>
        <v>0</v>
      </c>
      <c r="EI129" s="275">
        <f t="shared" si="570"/>
        <v>0</v>
      </c>
      <c r="EJ129" s="275"/>
      <c r="EK129" s="275"/>
      <c r="EL129" s="275"/>
      <c r="EM129" s="275"/>
      <c r="EN129" s="275"/>
      <c r="EO129" s="275"/>
      <c r="EP129" s="275">
        <f>EJ129+EE129</f>
        <v>25000</v>
      </c>
    </row>
    <row r="130" spans="1:146" ht="51.75" customHeight="1">
      <c r="A130" s="64">
        <v>2710000</v>
      </c>
      <c r="B130" s="68"/>
      <c r="C130" s="71"/>
      <c r="D130" s="342" t="s">
        <v>318</v>
      </c>
      <c r="E130" s="67"/>
      <c r="F130" s="114"/>
      <c r="G130" s="114"/>
      <c r="H130" s="114"/>
      <c r="I130" s="114"/>
      <c r="J130" s="67"/>
      <c r="K130" s="114"/>
      <c r="L130" s="114"/>
      <c r="M130" s="114"/>
      <c r="N130" s="114"/>
      <c r="O130" s="114"/>
      <c r="P130" s="67"/>
      <c r="Q130" s="169">
        <f>R130+U130</f>
        <v>25000</v>
      </c>
      <c r="R130" s="170">
        <f>R131</f>
        <v>25000</v>
      </c>
      <c r="S130" s="170"/>
      <c r="T130" s="170"/>
      <c r="U130" s="170"/>
      <c r="V130" s="169">
        <f>W130+Z130</f>
        <v>0</v>
      </c>
      <c r="W130" s="170"/>
      <c r="X130" s="170"/>
      <c r="Y130" s="170"/>
      <c r="Z130" s="170"/>
      <c r="AA130" s="170"/>
      <c r="AB130" s="169">
        <f t="shared" si="221"/>
        <v>25000</v>
      </c>
      <c r="AC130" s="275">
        <f t="shared" si="555"/>
        <v>25000</v>
      </c>
      <c r="AD130" s="114">
        <f t="shared" si="564"/>
        <v>25000</v>
      </c>
      <c r="AE130" s="114">
        <f t="shared" si="564"/>
        <v>0</v>
      </c>
      <c r="AF130" s="114">
        <f t="shared" si="564"/>
        <v>0</v>
      </c>
      <c r="AG130" s="114">
        <f t="shared" si="564"/>
        <v>0</v>
      </c>
      <c r="AH130" s="275"/>
      <c r="AI130" s="114"/>
      <c r="AJ130" s="114"/>
      <c r="AK130" s="114"/>
      <c r="AL130" s="114"/>
      <c r="AM130" s="114"/>
      <c r="AN130" s="114">
        <f>AH130+AC130</f>
        <v>25000</v>
      </c>
      <c r="AO130" s="169">
        <f>AP130+AS130</f>
        <v>0</v>
      </c>
      <c r="AP130" s="170">
        <f>AP131</f>
        <v>0</v>
      </c>
      <c r="AQ130" s="170"/>
      <c r="AR130" s="170"/>
      <c r="AS130" s="170"/>
      <c r="AT130" s="169">
        <f>AU130+AZ130</f>
        <v>0</v>
      </c>
      <c r="AU130" s="170"/>
      <c r="AV130" s="286"/>
      <c r="AW130" s="170"/>
      <c r="AX130" s="170"/>
      <c r="AY130" s="170"/>
      <c r="AZ130" s="170"/>
      <c r="BA130" s="170"/>
      <c r="BB130" s="169">
        <f t="shared" si="524"/>
        <v>0</v>
      </c>
      <c r="BC130" s="275">
        <f t="shared" si="556"/>
        <v>25000</v>
      </c>
      <c r="BD130" s="114">
        <f t="shared" si="565"/>
        <v>25000</v>
      </c>
      <c r="BE130" s="114">
        <f t="shared" si="565"/>
        <v>0</v>
      </c>
      <c r="BF130" s="114">
        <f t="shared" si="565"/>
        <v>0</v>
      </c>
      <c r="BG130" s="114">
        <f t="shared" si="565"/>
        <v>0</v>
      </c>
      <c r="BH130" s="275"/>
      <c r="BI130" s="114"/>
      <c r="BJ130" s="114"/>
      <c r="BK130" s="114"/>
      <c r="BL130" s="114"/>
      <c r="BM130" s="114"/>
      <c r="BN130" s="114">
        <f>BH130+BC130</f>
        <v>25000</v>
      </c>
      <c r="BO130" s="169">
        <f>BP130+BS130</f>
        <v>0</v>
      </c>
      <c r="BP130" s="170">
        <f>BP131</f>
        <v>0</v>
      </c>
      <c r="BQ130" s="170"/>
      <c r="BR130" s="170"/>
      <c r="BS130" s="170"/>
      <c r="BT130" s="169">
        <f t="shared" si="557"/>
        <v>0</v>
      </c>
      <c r="BU130" s="170"/>
      <c r="BV130" s="286"/>
      <c r="BW130" s="170"/>
      <c r="BX130" s="170"/>
      <c r="BY130" s="170"/>
      <c r="BZ130" s="170"/>
      <c r="CA130" s="170"/>
      <c r="CB130" s="169">
        <f t="shared" si="528"/>
        <v>0</v>
      </c>
      <c r="CC130" s="275">
        <f t="shared" si="558"/>
        <v>25000</v>
      </c>
      <c r="CD130" s="114">
        <f t="shared" si="566"/>
        <v>25000</v>
      </c>
      <c r="CE130" s="114">
        <f t="shared" si="566"/>
        <v>0</v>
      </c>
      <c r="CF130" s="114">
        <f t="shared" si="566"/>
        <v>0</v>
      </c>
      <c r="CG130" s="114">
        <f t="shared" si="566"/>
        <v>0</v>
      </c>
      <c r="CH130" s="275"/>
      <c r="CI130" s="114"/>
      <c r="CJ130" s="114"/>
      <c r="CK130" s="114"/>
      <c r="CL130" s="114"/>
      <c r="CM130" s="114"/>
      <c r="CN130" s="114">
        <f>CH130+CC130</f>
        <v>25000</v>
      </c>
      <c r="CO130" s="169">
        <f>CQ130+CT130</f>
        <v>0</v>
      </c>
      <c r="CP130" s="178"/>
      <c r="CQ130" s="170">
        <f>CQ131</f>
        <v>0</v>
      </c>
      <c r="CR130" s="170"/>
      <c r="CS130" s="170"/>
      <c r="CT130" s="170"/>
      <c r="CU130" s="169">
        <f t="shared" si="560"/>
        <v>0</v>
      </c>
      <c r="CV130" s="170"/>
      <c r="CW130" s="286"/>
      <c r="CX130" s="170"/>
      <c r="CY130" s="170"/>
      <c r="CZ130" s="170"/>
      <c r="DA130" s="170"/>
      <c r="DB130" s="170"/>
      <c r="DC130" s="169">
        <f>CO130+CU130</f>
        <v>0</v>
      </c>
      <c r="DD130" s="275">
        <f t="shared" si="567"/>
        <v>25000</v>
      </c>
      <c r="DE130" s="114">
        <f t="shared" si="568"/>
        <v>25000</v>
      </c>
      <c r="DF130" s="114">
        <f t="shared" si="568"/>
        <v>0</v>
      </c>
      <c r="DG130" s="114">
        <f t="shared" si="568"/>
        <v>0</v>
      </c>
      <c r="DH130" s="114">
        <f t="shared" si="568"/>
        <v>0</v>
      </c>
      <c r="DI130" s="275"/>
      <c r="DJ130" s="114"/>
      <c r="DK130" s="114"/>
      <c r="DL130" s="114"/>
      <c r="DM130" s="114"/>
      <c r="DN130" s="114"/>
      <c r="DO130" s="114">
        <f>DI130+DD130</f>
        <v>25000</v>
      </c>
      <c r="DP130" s="169">
        <f>DR130+DU130</f>
        <v>0</v>
      </c>
      <c r="DQ130" s="178"/>
      <c r="DR130" s="170">
        <f>DR131</f>
        <v>0</v>
      </c>
      <c r="DS130" s="170"/>
      <c r="DT130" s="170"/>
      <c r="DU130" s="170"/>
      <c r="DV130" s="169">
        <f t="shared" si="562"/>
        <v>0</v>
      </c>
      <c r="DW130" s="170"/>
      <c r="DX130" s="286"/>
      <c r="DY130" s="170"/>
      <c r="DZ130" s="170"/>
      <c r="EA130" s="170"/>
      <c r="EB130" s="170"/>
      <c r="EC130" s="170"/>
      <c r="ED130" s="169">
        <f>DP130+DV130</f>
        <v>0</v>
      </c>
      <c r="EE130" s="275">
        <f t="shared" si="569"/>
        <v>25000</v>
      </c>
      <c r="EF130" s="114">
        <f t="shared" si="570"/>
        <v>25000</v>
      </c>
      <c r="EG130" s="114">
        <f t="shared" si="570"/>
        <v>0</v>
      </c>
      <c r="EH130" s="114">
        <f t="shared" si="570"/>
        <v>0</v>
      </c>
      <c r="EI130" s="114">
        <f t="shared" si="570"/>
        <v>0</v>
      </c>
      <c r="EJ130" s="275"/>
      <c r="EK130" s="114"/>
      <c r="EL130" s="114"/>
      <c r="EM130" s="114"/>
      <c r="EN130" s="114"/>
      <c r="EO130" s="114"/>
      <c r="EP130" s="114">
        <f>EJ130+EE130</f>
        <v>25000</v>
      </c>
    </row>
    <row r="131" spans="1:146" ht="26.25" customHeight="1">
      <c r="A131" s="68">
        <v>2710180</v>
      </c>
      <c r="B131" s="68">
        <v>180</v>
      </c>
      <c r="C131" s="119" t="s">
        <v>717</v>
      </c>
      <c r="D131" s="77" t="s">
        <v>747</v>
      </c>
      <c r="E131" s="67"/>
      <c r="F131" s="114"/>
      <c r="G131" s="114"/>
      <c r="H131" s="114"/>
      <c r="I131" s="114"/>
      <c r="J131" s="67"/>
      <c r="K131" s="114"/>
      <c r="L131" s="114"/>
      <c r="M131" s="114"/>
      <c r="N131" s="114"/>
      <c r="O131" s="114"/>
      <c r="P131" s="67"/>
      <c r="Q131" s="169">
        <f>R131+U131</f>
        <v>25000</v>
      </c>
      <c r="R131" s="170">
        <v>25000</v>
      </c>
      <c r="S131" s="170"/>
      <c r="T131" s="170"/>
      <c r="U131" s="170"/>
      <c r="V131" s="169">
        <f>W131+Z131</f>
        <v>0</v>
      </c>
      <c r="W131" s="170"/>
      <c r="X131" s="170"/>
      <c r="Y131" s="170"/>
      <c r="Z131" s="170"/>
      <c r="AA131" s="170"/>
      <c r="AB131" s="169">
        <f t="shared" si="221"/>
        <v>25000</v>
      </c>
      <c r="AC131" s="275">
        <f t="shared" si="555"/>
        <v>25000</v>
      </c>
      <c r="AD131" s="114">
        <f>R131+F131</f>
        <v>25000</v>
      </c>
      <c r="AE131" s="114">
        <f>S131+G131</f>
        <v>0</v>
      </c>
      <c r="AF131" s="114">
        <f>T131+H131</f>
        <v>0</v>
      </c>
      <c r="AG131" s="114">
        <f>U131+I131</f>
        <v>0</v>
      </c>
      <c r="AH131" s="275"/>
      <c r="AI131" s="114"/>
      <c r="AJ131" s="114"/>
      <c r="AK131" s="114"/>
      <c r="AL131" s="114"/>
      <c r="AM131" s="114"/>
      <c r="AN131" s="114">
        <f t="shared" si="329"/>
        <v>25000</v>
      </c>
      <c r="AO131" s="169">
        <f>AP131+AS131</f>
        <v>0</v>
      </c>
      <c r="AP131" s="170"/>
      <c r="AQ131" s="170"/>
      <c r="AR131" s="170"/>
      <c r="AS131" s="170"/>
      <c r="AT131" s="169">
        <f>AU131+AZ131</f>
        <v>0</v>
      </c>
      <c r="AU131" s="170"/>
      <c r="AV131" s="286"/>
      <c r="AW131" s="170"/>
      <c r="AX131" s="170"/>
      <c r="AY131" s="170"/>
      <c r="AZ131" s="170"/>
      <c r="BA131" s="170"/>
      <c r="BB131" s="169">
        <f t="shared" si="524"/>
        <v>0</v>
      </c>
      <c r="BC131" s="275">
        <f t="shared" si="556"/>
        <v>25000</v>
      </c>
      <c r="BD131" s="114">
        <f>AP131+AD131</f>
        <v>25000</v>
      </c>
      <c r="BE131" s="114">
        <f>AQ131+AE131</f>
        <v>0</v>
      </c>
      <c r="BF131" s="114">
        <f>AR131+AF131</f>
        <v>0</v>
      </c>
      <c r="BG131" s="114">
        <f>AS131+AG131</f>
        <v>0</v>
      </c>
      <c r="BH131" s="275"/>
      <c r="BI131" s="114"/>
      <c r="BJ131" s="114"/>
      <c r="BK131" s="114"/>
      <c r="BL131" s="114"/>
      <c r="BM131" s="114"/>
      <c r="BN131" s="114">
        <f aca="true" t="shared" si="571" ref="BN131:BN145">BC131+BH131</f>
        <v>25000</v>
      </c>
      <c r="BO131" s="169">
        <f>BP131+BS131</f>
        <v>0</v>
      </c>
      <c r="BP131" s="170"/>
      <c r="BQ131" s="170"/>
      <c r="BR131" s="170"/>
      <c r="BS131" s="170"/>
      <c r="BT131" s="169">
        <f t="shared" si="557"/>
        <v>0</v>
      </c>
      <c r="BU131" s="170"/>
      <c r="BV131" s="286"/>
      <c r="BW131" s="170"/>
      <c r="BX131" s="170"/>
      <c r="BY131" s="170"/>
      <c r="BZ131" s="170"/>
      <c r="CA131" s="170"/>
      <c r="CB131" s="169">
        <f t="shared" si="528"/>
        <v>0</v>
      </c>
      <c r="CC131" s="275">
        <f t="shared" si="558"/>
        <v>25000</v>
      </c>
      <c r="CD131" s="114">
        <f>BP131+BD131</f>
        <v>25000</v>
      </c>
      <c r="CE131" s="114">
        <f>BQ131+BE131</f>
        <v>0</v>
      </c>
      <c r="CF131" s="114">
        <f>BR131+BF131</f>
        <v>0</v>
      </c>
      <c r="CG131" s="114">
        <f>BS131+BG131</f>
        <v>0</v>
      </c>
      <c r="CH131" s="275"/>
      <c r="CI131" s="114"/>
      <c r="CJ131" s="114"/>
      <c r="CK131" s="114"/>
      <c r="CL131" s="114"/>
      <c r="CM131" s="114"/>
      <c r="CN131" s="114">
        <f aca="true" t="shared" si="572" ref="CN131:CN144">CC131+CH131</f>
        <v>25000</v>
      </c>
      <c r="CO131" s="169">
        <f>CQ131+CT131</f>
        <v>0</v>
      </c>
      <c r="CP131" s="178"/>
      <c r="CQ131" s="170"/>
      <c r="CR131" s="170"/>
      <c r="CS131" s="170"/>
      <c r="CT131" s="170"/>
      <c r="CU131" s="169">
        <f t="shared" si="560"/>
        <v>0</v>
      </c>
      <c r="CV131" s="170"/>
      <c r="CW131" s="286"/>
      <c r="CX131" s="170"/>
      <c r="CY131" s="170"/>
      <c r="CZ131" s="170"/>
      <c r="DA131" s="170"/>
      <c r="DB131" s="170"/>
      <c r="DC131" s="169">
        <f>CO131+CU131</f>
        <v>0</v>
      </c>
      <c r="DD131" s="275">
        <f t="shared" si="567"/>
        <v>25000</v>
      </c>
      <c r="DE131" s="114">
        <f>CQ131+CD131</f>
        <v>25000</v>
      </c>
      <c r="DF131" s="114">
        <f>CR131+CE131</f>
        <v>0</v>
      </c>
      <c r="DG131" s="114">
        <f>CS131+CF131</f>
        <v>0</v>
      </c>
      <c r="DH131" s="114">
        <f>CT131+CG131</f>
        <v>0</v>
      </c>
      <c r="DI131" s="275"/>
      <c r="DJ131" s="114"/>
      <c r="DK131" s="114"/>
      <c r="DL131" s="114"/>
      <c r="DM131" s="114"/>
      <c r="DN131" s="114"/>
      <c r="DO131" s="114">
        <f>DD131+DI131</f>
        <v>25000</v>
      </c>
      <c r="DP131" s="169">
        <f>DR131+DU131</f>
        <v>0</v>
      </c>
      <c r="DQ131" s="178"/>
      <c r="DR131" s="170"/>
      <c r="DS131" s="170"/>
      <c r="DT131" s="170"/>
      <c r="DU131" s="170"/>
      <c r="DV131" s="169">
        <f t="shared" si="562"/>
        <v>0</v>
      </c>
      <c r="DW131" s="170"/>
      <c r="DX131" s="286"/>
      <c r="DY131" s="170"/>
      <c r="DZ131" s="170"/>
      <c r="EA131" s="170"/>
      <c r="EB131" s="170"/>
      <c r="EC131" s="170"/>
      <c r="ED131" s="169">
        <f>DP131+DV131</f>
        <v>0</v>
      </c>
      <c r="EE131" s="275">
        <f t="shared" si="569"/>
        <v>25000</v>
      </c>
      <c r="EF131" s="114">
        <f>DR131+DE131</f>
        <v>25000</v>
      </c>
      <c r="EG131" s="114">
        <f>DS131+DF131</f>
        <v>0</v>
      </c>
      <c r="EH131" s="114">
        <f>DT131+DG131</f>
        <v>0</v>
      </c>
      <c r="EI131" s="114">
        <f>DU131+DH131</f>
        <v>0</v>
      </c>
      <c r="EJ131" s="275"/>
      <c r="EK131" s="114"/>
      <c r="EL131" s="114"/>
      <c r="EM131" s="114"/>
      <c r="EN131" s="114"/>
      <c r="EO131" s="114"/>
      <c r="EP131" s="114">
        <f>EE131+EJ131</f>
        <v>25000</v>
      </c>
    </row>
    <row r="132" spans="1:146" s="9" customFormat="1" ht="42" customHeight="1">
      <c r="A132" s="277" t="s">
        <v>301</v>
      </c>
      <c r="B132" s="276"/>
      <c r="C132" s="276"/>
      <c r="D132" s="276" t="s">
        <v>526</v>
      </c>
      <c r="E132" s="180">
        <f>E133</f>
        <v>20006387</v>
      </c>
      <c r="F132" s="180">
        <f aca="true" t="shared" si="573" ref="F132:P132">F133</f>
        <v>12520</v>
      </c>
      <c r="G132" s="180">
        <f t="shared" si="573"/>
        <v>0</v>
      </c>
      <c r="H132" s="180">
        <f t="shared" si="573"/>
        <v>0</v>
      </c>
      <c r="I132" s="180">
        <f t="shared" si="573"/>
        <v>0</v>
      </c>
      <c r="J132" s="180">
        <f t="shared" si="573"/>
        <v>40000</v>
      </c>
      <c r="K132" s="180">
        <f t="shared" si="573"/>
        <v>0</v>
      </c>
      <c r="L132" s="180">
        <f t="shared" si="573"/>
        <v>0</v>
      </c>
      <c r="M132" s="180">
        <f t="shared" si="573"/>
        <v>0</v>
      </c>
      <c r="N132" s="180">
        <f t="shared" si="573"/>
        <v>0</v>
      </c>
      <c r="O132" s="180">
        <f t="shared" si="573"/>
        <v>0</v>
      </c>
      <c r="P132" s="180">
        <f t="shared" si="573"/>
        <v>20046387</v>
      </c>
      <c r="Q132" s="180">
        <f>Q133</f>
        <v>0</v>
      </c>
      <c r="R132" s="180">
        <f>R133</f>
        <v>1287168</v>
      </c>
      <c r="S132" s="180">
        <f aca="true" t="shared" si="574" ref="S132:AA132">S133</f>
        <v>0</v>
      </c>
      <c r="T132" s="180">
        <f t="shared" si="574"/>
        <v>0</v>
      </c>
      <c r="U132" s="180">
        <f t="shared" si="574"/>
        <v>900000</v>
      </c>
      <c r="V132" s="180">
        <f t="shared" si="574"/>
        <v>972500</v>
      </c>
      <c r="W132" s="180">
        <f t="shared" si="574"/>
        <v>0</v>
      </c>
      <c r="X132" s="180">
        <f t="shared" si="574"/>
        <v>0</v>
      </c>
      <c r="Y132" s="180">
        <f t="shared" si="574"/>
        <v>0</v>
      </c>
      <c r="Z132" s="180">
        <f t="shared" si="574"/>
        <v>972500</v>
      </c>
      <c r="AA132" s="180">
        <f t="shared" si="574"/>
        <v>972500</v>
      </c>
      <c r="AB132" s="180">
        <f t="shared" si="221"/>
        <v>972500</v>
      </c>
      <c r="AC132" s="275">
        <f t="shared" si="555"/>
        <v>19938423</v>
      </c>
      <c r="AD132" s="275">
        <f>AD133</f>
        <v>19038423</v>
      </c>
      <c r="AE132" s="275">
        <f>AE133</f>
        <v>0</v>
      </c>
      <c r="AF132" s="275">
        <f>AF133</f>
        <v>0</v>
      </c>
      <c r="AG132" s="275">
        <f>AG133</f>
        <v>900000</v>
      </c>
      <c r="AH132" s="275">
        <f aca="true" t="shared" si="575" ref="AH132:AH144">AI132+AL132</f>
        <v>1012500</v>
      </c>
      <c r="AI132" s="275">
        <f>AI133</f>
        <v>0</v>
      </c>
      <c r="AJ132" s="275">
        <f>AJ133</f>
        <v>0</v>
      </c>
      <c r="AK132" s="275">
        <f>AK133</f>
        <v>0</v>
      </c>
      <c r="AL132" s="275">
        <f>AL133</f>
        <v>1012500</v>
      </c>
      <c r="AM132" s="275">
        <f>AM133</f>
        <v>1012500</v>
      </c>
      <c r="AN132" s="275">
        <f t="shared" si="329"/>
        <v>20950923</v>
      </c>
      <c r="AO132" s="180">
        <f>AO133</f>
        <v>516555</v>
      </c>
      <c r="AP132" s="180">
        <f>AP133</f>
        <v>516555</v>
      </c>
      <c r="AQ132" s="180">
        <f aca="true" t="shared" si="576" ref="AQ132:BA132">AQ133</f>
        <v>0</v>
      </c>
      <c r="AR132" s="180">
        <f t="shared" si="576"/>
        <v>0</v>
      </c>
      <c r="AS132" s="180">
        <f t="shared" si="576"/>
        <v>0</v>
      </c>
      <c r="AT132" s="291">
        <f t="shared" si="576"/>
        <v>3163892</v>
      </c>
      <c r="AU132" s="180">
        <f t="shared" si="576"/>
        <v>0</v>
      </c>
      <c r="AV132" s="285"/>
      <c r="AW132" s="180">
        <f t="shared" si="576"/>
        <v>0</v>
      </c>
      <c r="AX132" s="180">
        <f t="shared" si="576"/>
        <v>0</v>
      </c>
      <c r="AY132" s="180"/>
      <c r="AZ132" s="180">
        <f t="shared" si="576"/>
        <v>3163892</v>
      </c>
      <c r="BA132" s="180">
        <f t="shared" si="576"/>
        <v>3163892</v>
      </c>
      <c r="BB132" s="180">
        <f t="shared" si="524"/>
        <v>3680447</v>
      </c>
      <c r="BC132" s="275">
        <f t="shared" si="556"/>
        <v>20454978</v>
      </c>
      <c r="BD132" s="275">
        <f>BD133</f>
        <v>19554978</v>
      </c>
      <c r="BE132" s="275">
        <f>BE133</f>
        <v>0</v>
      </c>
      <c r="BF132" s="275">
        <f>BF133</f>
        <v>0</v>
      </c>
      <c r="BG132" s="275">
        <f>BG133</f>
        <v>900000</v>
      </c>
      <c r="BH132" s="275">
        <f aca="true" t="shared" si="577" ref="BH132:BH143">BI132+BL132</f>
        <v>4176392</v>
      </c>
      <c r="BI132" s="275">
        <f>BI133</f>
        <v>0</v>
      </c>
      <c r="BJ132" s="275">
        <f>BJ133</f>
        <v>0</v>
      </c>
      <c r="BK132" s="275">
        <f>BK133</f>
        <v>0</v>
      </c>
      <c r="BL132" s="275">
        <f>BL133</f>
        <v>4176392</v>
      </c>
      <c r="BM132" s="275">
        <f>BM133</f>
        <v>4176392</v>
      </c>
      <c r="BN132" s="275">
        <f t="shared" si="571"/>
        <v>24631370</v>
      </c>
      <c r="BO132" s="180">
        <f>BO133</f>
        <v>3042458</v>
      </c>
      <c r="BP132" s="180">
        <f>BP133</f>
        <v>516229</v>
      </c>
      <c r="BQ132" s="180">
        <f aca="true" t="shared" si="578" ref="BQ132:CA132">BQ133</f>
        <v>0</v>
      </c>
      <c r="BR132" s="180">
        <f t="shared" si="578"/>
        <v>0</v>
      </c>
      <c r="BS132" s="180">
        <f t="shared" si="578"/>
        <v>956000</v>
      </c>
      <c r="BT132" s="291">
        <f t="shared" si="578"/>
        <v>561493</v>
      </c>
      <c r="BU132" s="180">
        <f t="shared" si="578"/>
        <v>0</v>
      </c>
      <c r="BV132" s="285"/>
      <c r="BW132" s="180">
        <f t="shared" si="578"/>
        <v>0</v>
      </c>
      <c r="BX132" s="180">
        <f t="shared" si="578"/>
        <v>0</v>
      </c>
      <c r="BY132" s="180"/>
      <c r="BZ132" s="180">
        <f t="shared" si="578"/>
        <v>561493</v>
      </c>
      <c r="CA132" s="180">
        <f t="shared" si="578"/>
        <v>561493</v>
      </c>
      <c r="CB132" s="180">
        <f t="shared" si="528"/>
        <v>3603951</v>
      </c>
      <c r="CC132" s="275">
        <f t="shared" si="558"/>
        <v>21927207</v>
      </c>
      <c r="CD132" s="275">
        <f>CD133</f>
        <v>20071207</v>
      </c>
      <c r="CE132" s="275">
        <f>CE133</f>
        <v>0</v>
      </c>
      <c r="CF132" s="275">
        <f>CF133</f>
        <v>0</v>
      </c>
      <c r="CG132" s="275">
        <f>CG133</f>
        <v>1856000</v>
      </c>
      <c r="CH132" s="275">
        <f aca="true" t="shared" si="579" ref="CH132:CH144">CI132+CL132</f>
        <v>4737885</v>
      </c>
      <c r="CI132" s="275">
        <f>CI133</f>
        <v>0</v>
      </c>
      <c r="CJ132" s="275">
        <f>CJ133</f>
        <v>0</v>
      </c>
      <c r="CK132" s="275">
        <f>CK133</f>
        <v>0</v>
      </c>
      <c r="CL132" s="275">
        <f>CL133</f>
        <v>4737885</v>
      </c>
      <c r="CM132" s="275">
        <f>CM133</f>
        <v>4737885</v>
      </c>
      <c r="CN132" s="275">
        <f t="shared" si="572"/>
        <v>26665092</v>
      </c>
      <c r="CO132" s="180">
        <f>CO133</f>
        <v>1170500</v>
      </c>
      <c r="CP132" s="285"/>
      <c r="CQ132" s="285">
        <f>CQ133</f>
        <v>859143</v>
      </c>
      <c r="CR132" s="180">
        <f aca="true" t="shared" si="580" ref="CR132:DB132">CR133</f>
        <v>0</v>
      </c>
      <c r="CS132" s="180">
        <f t="shared" si="580"/>
        <v>0</v>
      </c>
      <c r="CT132" s="180">
        <f t="shared" si="580"/>
        <v>0</v>
      </c>
      <c r="CU132" s="180">
        <f t="shared" si="580"/>
        <v>631730</v>
      </c>
      <c r="CV132" s="180">
        <f t="shared" si="580"/>
        <v>0</v>
      </c>
      <c r="CW132" s="285"/>
      <c r="CX132" s="180">
        <f t="shared" si="580"/>
        <v>0</v>
      </c>
      <c r="CY132" s="180">
        <f t="shared" si="580"/>
        <v>0</v>
      </c>
      <c r="CZ132" s="180"/>
      <c r="DA132" s="180">
        <f t="shared" si="580"/>
        <v>631730</v>
      </c>
      <c r="DB132" s="180">
        <f t="shared" si="580"/>
        <v>631730</v>
      </c>
      <c r="DC132" s="180">
        <f>CO132+CU132</f>
        <v>1802230</v>
      </c>
      <c r="DD132" s="275">
        <f t="shared" si="567"/>
        <v>22786350</v>
      </c>
      <c r="DE132" s="275">
        <f>DE133</f>
        <v>20930350</v>
      </c>
      <c r="DF132" s="275">
        <f>DF133</f>
        <v>0</v>
      </c>
      <c r="DG132" s="275">
        <f>DG133</f>
        <v>0</v>
      </c>
      <c r="DH132" s="275">
        <f>DH133</f>
        <v>1856000</v>
      </c>
      <c r="DI132" s="275">
        <f>DJ132+DM132</f>
        <v>5369615</v>
      </c>
      <c r="DJ132" s="275">
        <f>DJ133</f>
        <v>0</v>
      </c>
      <c r="DK132" s="275">
        <f>DK133</f>
        <v>0</v>
      </c>
      <c r="DL132" s="275">
        <f>DL133</f>
        <v>0</v>
      </c>
      <c r="DM132" s="275">
        <f>DM133</f>
        <v>5369615</v>
      </c>
      <c r="DN132" s="275">
        <f>DN133</f>
        <v>5369615</v>
      </c>
      <c r="DO132" s="275">
        <f>DD132+DI132</f>
        <v>28155965</v>
      </c>
      <c r="DP132" s="180">
        <f>DP133</f>
        <v>373300</v>
      </c>
      <c r="DQ132" s="285">
        <f>DQ133</f>
        <v>364000</v>
      </c>
      <c r="DR132" s="285">
        <f>DR133</f>
        <v>9300</v>
      </c>
      <c r="DS132" s="180">
        <f aca="true" t="shared" si="581" ref="DS132:EC132">DS133</f>
        <v>0</v>
      </c>
      <c r="DT132" s="180">
        <f t="shared" si="581"/>
        <v>0</v>
      </c>
      <c r="DU132" s="180">
        <f t="shared" si="581"/>
        <v>364000</v>
      </c>
      <c r="DV132" s="180">
        <f t="shared" si="581"/>
        <v>18000</v>
      </c>
      <c r="DW132" s="180">
        <f t="shared" si="581"/>
        <v>0</v>
      </c>
      <c r="DX132" s="285"/>
      <c r="DY132" s="180">
        <f t="shared" si="581"/>
        <v>0</v>
      </c>
      <c r="DZ132" s="180">
        <f t="shared" si="581"/>
        <v>0</v>
      </c>
      <c r="EA132" s="180"/>
      <c r="EB132" s="180">
        <f t="shared" si="581"/>
        <v>18000</v>
      </c>
      <c r="EC132" s="180">
        <f t="shared" si="581"/>
        <v>18000</v>
      </c>
      <c r="ED132" s="180">
        <f>DP132+DV132</f>
        <v>391300</v>
      </c>
      <c r="EE132" s="275">
        <f t="shared" si="569"/>
        <v>23159650</v>
      </c>
      <c r="EF132" s="275">
        <f>EF133</f>
        <v>20939650</v>
      </c>
      <c r="EG132" s="275">
        <f>EG133</f>
        <v>0</v>
      </c>
      <c r="EH132" s="275">
        <f>EH133</f>
        <v>0</v>
      </c>
      <c r="EI132" s="275">
        <f>EI133</f>
        <v>2220000</v>
      </c>
      <c r="EJ132" s="275">
        <f>EK132+EN132</f>
        <v>5387615</v>
      </c>
      <c r="EK132" s="275">
        <f>EK133</f>
        <v>0</v>
      </c>
      <c r="EL132" s="275">
        <f>EL133</f>
        <v>0</v>
      </c>
      <c r="EM132" s="275">
        <f>EM133</f>
        <v>0</v>
      </c>
      <c r="EN132" s="275">
        <f>EN133</f>
        <v>5387615</v>
      </c>
      <c r="EO132" s="275">
        <f>EO133</f>
        <v>5387615</v>
      </c>
      <c r="EP132" s="275">
        <f>EE132+EJ132</f>
        <v>28547265</v>
      </c>
    </row>
    <row r="133" spans="1:146" s="165" customFormat="1" ht="42" customHeight="1">
      <c r="A133" s="64" t="s">
        <v>302</v>
      </c>
      <c r="B133" s="64"/>
      <c r="C133" s="403"/>
      <c r="D133" s="342" t="s">
        <v>526</v>
      </c>
      <c r="E133" s="67">
        <f>SUM(E135:E143)</f>
        <v>20006387</v>
      </c>
      <c r="F133" s="67">
        <f>F135</f>
        <v>12520</v>
      </c>
      <c r="G133" s="67">
        <f>G135</f>
        <v>0</v>
      </c>
      <c r="H133" s="67">
        <f>H135</f>
        <v>0</v>
      </c>
      <c r="I133" s="67">
        <f>I135</f>
        <v>0</v>
      </c>
      <c r="J133" s="67">
        <f>SUM(J135:J143)</f>
        <v>40000</v>
      </c>
      <c r="K133" s="67">
        <f>K135</f>
        <v>0</v>
      </c>
      <c r="L133" s="67">
        <f>L135</f>
        <v>0</v>
      </c>
      <c r="M133" s="67">
        <f>M135</f>
        <v>0</v>
      </c>
      <c r="N133" s="67">
        <f>N135</f>
        <v>0</v>
      </c>
      <c r="O133" s="67">
        <f>O135</f>
        <v>0</v>
      </c>
      <c r="P133" s="67">
        <f t="shared" si="374"/>
        <v>20046387</v>
      </c>
      <c r="Q133" s="67">
        <f>Q135</f>
        <v>0</v>
      </c>
      <c r="R133" s="67">
        <f aca="true" t="shared" si="582" ref="R133:AA133">SUM(R135:R143)</f>
        <v>1287168</v>
      </c>
      <c r="S133" s="67">
        <f t="shared" si="582"/>
        <v>0</v>
      </c>
      <c r="T133" s="67">
        <f t="shared" si="582"/>
        <v>0</v>
      </c>
      <c r="U133" s="67">
        <f t="shared" si="582"/>
        <v>900000</v>
      </c>
      <c r="V133" s="67">
        <f t="shared" si="582"/>
        <v>972500</v>
      </c>
      <c r="W133" s="67">
        <f t="shared" si="582"/>
        <v>0</v>
      </c>
      <c r="X133" s="67">
        <f t="shared" si="582"/>
        <v>0</v>
      </c>
      <c r="Y133" s="67">
        <f t="shared" si="582"/>
        <v>0</v>
      </c>
      <c r="Z133" s="67">
        <f t="shared" si="582"/>
        <v>972500</v>
      </c>
      <c r="AA133" s="67">
        <f t="shared" si="582"/>
        <v>972500</v>
      </c>
      <c r="AB133" s="67">
        <f t="shared" si="221"/>
        <v>972500</v>
      </c>
      <c r="AC133" s="67">
        <f t="shared" si="555"/>
        <v>19938423</v>
      </c>
      <c r="AD133" s="67">
        <f>SUM(AD135:AD143)</f>
        <v>19038423</v>
      </c>
      <c r="AE133" s="67">
        <f>SUM(AE135:AE143)</f>
        <v>0</v>
      </c>
      <c r="AF133" s="67">
        <f>SUM(AF135:AF143)</f>
        <v>0</v>
      </c>
      <c r="AG133" s="67">
        <f>SUM(AG135:AG143)</f>
        <v>900000</v>
      </c>
      <c r="AH133" s="67">
        <f t="shared" si="575"/>
        <v>1012500</v>
      </c>
      <c r="AI133" s="67">
        <f>SUM(AI135:AI143)</f>
        <v>0</v>
      </c>
      <c r="AJ133" s="67">
        <f>SUM(AJ135:AJ143)</f>
        <v>0</v>
      </c>
      <c r="AK133" s="67">
        <f>SUM(AK135:AK143)</f>
        <v>0</v>
      </c>
      <c r="AL133" s="67">
        <f>SUM(AL135:AL143)</f>
        <v>1012500</v>
      </c>
      <c r="AM133" s="67">
        <f>SUM(AM135:AM143)</f>
        <v>1012500</v>
      </c>
      <c r="AN133" s="67">
        <f t="shared" si="329"/>
        <v>20950923</v>
      </c>
      <c r="AO133" s="67">
        <f aca="true" t="shared" si="583" ref="AO133:AU133">SUM(AO135:AO143)</f>
        <v>516555</v>
      </c>
      <c r="AP133" s="67">
        <f t="shared" si="583"/>
        <v>516555</v>
      </c>
      <c r="AQ133" s="67">
        <f t="shared" si="583"/>
        <v>0</v>
      </c>
      <c r="AR133" s="67">
        <f t="shared" si="583"/>
        <v>0</v>
      </c>
      <c r="AS133" s="67">
        <f t="shared" si="583"/>
        <v>0</v>
      </c>
      <c r="AT133" s="67">
        <f t="shared" si="583"/>
        <v>3163892</v>
      </c>
      <c r="AU133" s="67">
        <f t="shared" si="583"/>
        <v>0</v>
      </c>
      <c r="AV133" s="173"/>
      <c r="AW133" s="67">
        <f>SUM(AW135:AW143)</f>
        <v>0</v>
      </c>
      <c r="AX133" s="67">
        <f>SUM(AX135:AX143)</f>
        <v>0</v>
      </c>
      <c r="AY133" s="67"/>
      <c r="AZ133" s="67">
        <f>SUM(AZ135:AZ143)</f>
        <v>3163892</v>
      </c>
      <c r="BA133" s="67">
        <f>SUM(BA135:BA143)</f>
        <v>3163892</v>
      </c>
      <c r="BB133" s="67">
        <f t="shared" si="524"/>
        <v>3680447</v>
      </c>
      <c r="BC133" s="275">
        <f t="shared" si="556"/>
        <v>20454978</v>
      </c>
      <c r="BD133" s="67">
        <f>BD134+BD136+BD137+BD140+BD142</f>
        <v>19554978</v>
      </c>
      <c r="BE133" s="67">
        <f>BE134+BE136+BE137+BE140+BE142</f>
        <v>0</v>
      </c>
      <c r="BF133" s="67">
        <f>BF134+BF136+BF137+BF140+BF142</f>
        <v>0</v>
      </c>
      <c r="BG133" s="67">
        <f>BG134+BG136+BG137+BG140+BG142</f>
        <v>900000</v>
      </c>
      <c r="BH133" s="275">
        <f t="shared" si="577"/>
        <v>4176392</v>
      </c>
      <c r="BI133" s="67">
        <f>BI134+BI136+BI137+BI140+BI142</f>
        <v>0</v>
      </c>
      <c r="BJ133" s="67">
        <f>SUM(BJ135:BJ143)</f>
        <v>0</v>
      </c>
      <c r="BK133" s="67">
        <f>SUM(BK135:BK143)</f>
        <v>0</v>
      </c>
      <c r="BL133" s="67">
        <f>BL134+BL136+BL137+BL140+BL142</f>
        <v>4176392</v>
      </c>
      <c r="BM133" s="67">
        <f>BM134+BM136+BM137+BM140+BM142</f>
        <v>4176392</v>
      </c>
      <c r="BN133" s="67">
        <f t="shared" si="571"/>
        <v>24631370</v>
      </c>
      <c r="BO133" s="169">
        <f>SUM(BO135:BO143)</f>
        <v>3042458</v>
      </c>
      <c r="BP133" s="169">
        <f>BP134+BP136+BP137+BP140+BP142</f>
        <v>516229</v>
      </c>
      <c r="BQ133" s="169">
        <f>BQ134+BQ136+BQ137+BQ140+BQ142</f>
        <v>0</v>
      </c>
      <c r="BR133" s="169">
        <f>BR134+BR136+BR137+BR140+BR142</f>
        <v>0</v>
      </c>
      <c r="BS133" s="169">
        <f>BS134+BS136+BS137+BS140+BS142</f>
        <v>956000</v>
      </c>
      <c r="BT133" s="169">
        <f>BU133+BZ133</f>
        <v>561493</v>
      </c>
      <c r="BU133" s="169">
        <f aca="true" t="shared" si="584" ref="BU133:CA133">BU134+BU136+BU137+BU140+BU142</f>
        <v>0</v>
      </c>
      <c r="BV133" s="169">
        <f t="shared" si="584"/>
        <v>0</v>
      </c>
      <c r="BW133" s="169">
        <f t="shared" si="584"/>
        <v>0</v>
      </c>
      <c r="BX133" s="169">
        <f t="shared" si="584"/>
        <v>0</v>
      </c>
      <c r="BY133" s="169">
        <f t="shared" si="584"/>
        <v>0</v>
      </c>
      <c r="BZ133" s="169">
        <f t="shared" si="584"/>
        <v>561493</v>
      </c>
      <c r="CA133" s="169">
        <f t="shared" si="584"/>
        <v>561493</v>
      </c>
      <c r="CB133" s="169">
        <f>BO133+BT133</f>
        <v>3603951</v>
      </c>
      <c r="CC133" s="275">
        <f>CD133+CG133</f>
        <v>21927207</v>
      </c>
      <c r="CD133" s="67">
        <f>CD134+CD136+CD137+CD140+CD142</f>
        <v>20071207</v>
      </c>
      <c r="CE133" s="67">
        <f>SUM(CE135:CE143)</f>
        <v>0</v>
      </c>
      <c r="CF133" s="67">
        <f>SUM(CF135:CF143)</f>
        <v>0</v>
      </c>
      <c r="CG133" s="67">
        <f>CG134+CG136+CG140+CG142</f>
        <v>1856000</v>
      </c>
      <c r="CH133" s="275">
        <f t="shared" si="579"/>
        <v>4737885</v>
      </c>
      <c r="CI133" s="67">
        <f>SUM(CI135:CI143)</f>
        <v>0</v>
      </c>
      <c r="CJ133" s="67">
        <f>SUM(CJ135:CJ143)</f>
        <v>0</v>
      </c>
      <c r="CK133" s="67">
        <f>SUM(CK135:CK143)</f>
        <v>0</v>
      </c>
      <c r="CL133" s="67">
        <f>CL134+CL136+CL140+CL142</f>
        <v>4737885</v>
      </c>
      <c r="CM133" s="67">
        <f>CM134+CM136+CM140+CM142</f>
        <v>4737885</v>
      </c>
      <c r="CN133" s="67">
        <f t="shared" si="572"/>
        <v>26665092</v>
      </c>
      <c r="CO133" s="169">
        <f>CO137+CO142</f>
        <v>1170500</v>
      </c>
      <c r="CP133" s="178"/>
      <c r="CQ133" s="169">
        <f aca="true" t="shared" si="585" ref="CQ133:DB133">CQ134+CQ136+CQ137+CQ140+CQ142</f>
        <v>859143</v>
      </c>
      <c r="CR133" s="169">
        <f t="shared" si="585"/>
        <v>0</v>
      </c>
      <c r="CS133" s="169">
        <f t="shared" si="585"/>
        <v>0</v>
      </c>
      <c r="CT133" s="169">
        <f t="shared" si="585"/>
        <v>0</v>
      </c>
      <c r="CU133" s="169">
        <f t="shared" si="585"/>
        <v>631730</v>
      </c>
      <c r="CV133" s="169">
        <f t="shared" si="585"/>
        <v>0</v>
      </c>
      <c r="CW133" s="169">
        <f t="shared" si="585"/>
        <v>0</v>
      </c>
      <c r="CX133" s="169">
        <f t="shared" si="585"/>
        <v>0</v>
      </c>
      <c r="CY133" s="169">
        <f t="shared" si="585"/>
        <v>0</v>
      </c>
      <c r="CZ133" s="169">
        <f t="shared" si="585"/>
        <v>0</v>
      </c>
      <c r="DA133" s="169">
        <f t="shared" si="585"/>
        <v>631730</v>
      </c>
      <c r="DB133" s="169">
        <f t="shared" si="585"/>
        <v>631730</v>
      </c>
      <c r="DC133" s="169">
        <f>CO133+CU133</f>
        <v>1802230</v>
      </c>
      <c r="DD133" s="275">
        <f t="shared" si="567"/>
        <v>22786350</v>
      </c>
      <c r="DE133" s="67">
        <f>DE134+DE136+DE137+DE140+DE142</f>
        <v>20930350</v>
      </c>
      <c r="DF133" s="67">
        <f>DF134+DF136+DF137+DF140+DF142</f>
        <v>0</v>
      </c>
      <c r="DG133" s="67">
        <f>DG134+DG136+DG137+DG140+DG142</f>
        <v>0</v>
      </c>
      <c r="DH133" s="67">
        <f>DH134+DH136+DH137+DH140+DH142</f>
        <v>1856000</v>
      </c>
      <c r="DI133" s="275">
        <f>DJ133+DM133</f>
        <v>5369615</v>
      </c>
      <c r="DJ133" s="67">
        <f>SUM(DJ135:DJ143)</f>
        <v>0</v>
      </c>
      <c r="DK133" s="67">
        <f>DK134+DK136+DK137+DK140+DK142</f>
        <v>0</v>
      </c>
      <c r="DL133" s="67">
        <f>DL134+DL136+DL137+DL140+DL142</f>
        <v>0</v>
      </c>
      <c r="DM133" s="67">
        <f>DM134+DM136+DM137+DM140+DM142</f>
        <v>5369615</v>
      </c>
      <c r="DN133" s="67">
        <f>DN134+DN136+DN137+DN140+DN142</f>
        <v>5369615</v>
      </c>
      <c r="DO133" s="67">
        <f>DD133+DI133</f>
        <v>28155965</v>
      </c>
      <c r="DP133" s="169">
        <f>DR133+DU133</f>
        <v>373300</v>
      </c>
      <c r="DQ133" s="169">
        <f>DQ134+DQ136+DQ137+DQ140+DQ142+DQ139</f>
        <v>364000</v>
      </c>
      <c r="DR133" s="169">
        <f>DR134+DR136+DR137+DR140+DR142+DR139</f>
        <v>9300</v>
      </c>
      <c r="DS133" s="169">
        <f>DS134+DS136+DS137+DS140+DS142</f>
        <v>0</v>
      </c>
      <c r="DT133" s="169">
        <f>DT134+DT136+DT137+DT140+DT142</f>
        <v>0</v>
      </c>
      <c r="DU133" s="169">
        <f>DU134+DU136+DU137+DU140+DU142+DU139</f>
        <v>364000</v>
      </c>
      <c r="DV133" s="169">
        <f aca="true" t="shared" si="586" ref="DV133:EC133">DV134+DV136+DV137+DV140+DV142</f>
        <v>18000</v>
      </c>
      <c r="DW133" s="169">
        <f t="shared" si="586"/>
        <v>0</v>
      </c>
      <c r="DX133" s="169">
        <f t="shared" si="586"/>
        <v>0</v>
      </c>
      <c r="DY133" s="169">
        <f t="shared" si="586"/>
        <v>0</v>
      </c>
      <c r="DZ133" s="169">
        <f t="shared" si="586"/>
        <v>0</v>
      </c>
      <c r="EA133" s="169">
        <f t="shared" si="586"/>
        <v>0</v>
      </c>
      <c r="EB133" s="169">
        <f t="shared" si="586"/>
        <v>18000</v>
      </c>
      <c r="EC133" s="169">
        <f t="shared" si="586"/>
        <v>18000</v>
      </c>
      <c r="ED133" s="169">
        <f>DP133+DV133</f>
        <v>391300</v>
      </c>
      <c r="EE133" s="275">
        <f>EF133+EI133</f>
        <v>23159650</v>
      </c>
      <c r="EF133" s="67">
        <f>EF134+EF136+EF137+EF140+EF142</f>
        <v>20939650</v>
      </c>
      <c r="EG133" s="67">
        <f>EG134+EG136+EG137+EG140+EG142</f>
        <v>0</v>
      </c>
      <c r="EH133" s="67">
        <f>EH134+EH136+EH137+EH140+EH142</f>
        <v>0</v>
      </c>
      <c r="EI133" s="67">
        <f>EI134+EI136+EI137+EI140+EI142+EI139</f>
        <v>2220000</v>
      </c>
      <c r="EJ133" s="275">
        <f>EK133+EN133</f>
        <v>5387615</v>
      </c>
      <c r="EK133" s="67">
        <f>SUM(EK135:EK143)</f>
        <v>0</v>
      </c>
      <c r="EL133" s="67">
        <f>EL134+EL136+EL137+EL140+EL142</f>
        <v>0</v>
      </c>
      <c r="EM133" s="67">
        <f>EM134+EM136+EM137+EM140+EM142</f>
        <v>0</v>
      </c>
      <c r="EN133" s="67">
        <f>EN134+EN136+EN137+EN140+EN142</f>
        <v>5387615</v>
      </c>
      <c r="EO133" s="67">
        <f>EO134+EO136+EO137+EO140+EO142</f>
        <v>5387615</v>
      </c>
      <c r="EP133" s="67">
        <f>EE133+EJ133</f>
        <v>28547265</v>
      </c>
    </row>
    <row r="134" spans="1:146" s="165" customFormat="1" ht="18" customHeight="1">
      <c r="A134" s="64">
        <v>371100</v>
      </c>
      <c r="B134" s="470">
        <v>100</v>
      </c>
      <c r="C134" s="473"/>
      <c r="D134" s="471" t="s">
        <v>176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173"/>
      <c r="AW134" s="67"/>
      <c r="AX134" s="67"/>
      <c r="AY134" s="67"/>
      <c r="AZ134" s="67"/>
      <c r="BA134" s="67"/>
      <c r="BB134" s="67"/>
      <c r="BC134" s="275">
        <f>BD134+BG134</f>
        <v>12520</v>
      </c>
      <c r="BD134" s="67">
        <f>BD135</f>
        <v>12520</v>
      </c>
      <c r="BE134" s="67"/>
      <c r="BF134" s="67"/>
      <c r="BG134" s="67">
        <f>BG135</f>
        <v>0</v>
      </c>
      <c r="BH134" s="275"/>
      <c r="BI134" s="67"/>
      <c r="BJ134" s="67"/>
      <c r="BK134" s="67"/>
      <c r="BL134" s="67"/>
      <c r="BM134" s="67"/>
      <c r="BN134" s="67"/>
      <c r="BO134" s="169">
        <f>BP134+BS134</f>
        <v>0</v>
      </c>
      <c r="BP134" s="169">
        <f>BP135</f>
        <v>0</v>
      </c>
      <c r="BQ134" s="169"/>
      <c r="BR134" s="169"/>
      <c r="BS134" s="169"/>
      <c r="BT134" s="169">
        <f>BU134+BZ134</f>
        <v>0</v>
      </c>
      <c r="BU134" s="169"/>
      <c r="BV134" s="169"/>
      <c r="BW134" s="169"/>
      <c r="BX134" s="169"/>
      <c r="BY134" s="169"/>
      <c r="BZ134" s="169"/>
      <c r="CA134" s="169"/>
      <c r="CB134" s="169">
        <f aca="true" t="shared" si="587" ref="CB134:CB143">BO134+BT134</f>
        <v>0</v>
      </c>
      <c r="CC134" s="275">
        <f>CD134+CG134</f>
        <v>12520</v>
      </c>
      <c r="CD134" s="67">
        <f>CD135</f>
        <v>12520</v>
      </c>
      <c r="CE134" s="67"/>
      <c r="CF134" s="67"/>
      <c r="CG134" s="67">
        <f>CG135</f>
        <v>0</v>
      </c>
      <c r="CH134" s="275"/>
      <c r="CI134" s="67"/>
      <c r="CJ134" s="67"/>
      <c r="CK134" s="67"/>
      <c r="CL134" s="67"/>
      <c r="CM134" s="67"/>
      <c r="CN134" s="67"/>
      <c r="CO134" s="169">
        <f>CQ134+CT134</f>
        <v>0</v>
      </c>
      <c r="CP134" s="178"/>
      <c r="CQ134" s="169">
        <f>CQ135</f>
        <v>0</v>
      </c>
      <c r="CR134" s="169"/>
      <c r="CS134" s="169"/>
      <c r="CT134" s="169"/>
      <c r="CU134" s="169">
        <f>CV134+DA134</f>
        <v>0</v>
      </c>
      <c r="CV134" s="169"/>
      <c r="CW134" s="169"/>
      <c r="CX134" s="169"/>
      <c r="CY134" s="169"/>
      <c r="CZ134" s="169"/>
      <c r="DA134" s="169"/>
      <c r="DB134" s="169"/>
      <c r="DC134" s="169">
        <f aca="true" t="shared" si="588" ref="DC134:DC144">CO134+CU134</f>
        <v>0</v>
      </c>
      <c r="DD134" s="275">
        <f t="shared" si="567"/>
        <v>12520</v>
      </c>
      <c r="DE134" s="67">
        <f>DE135</f>
        <v>12520</v>
      </c>
      <c r="DF134" s="67"/>
      <c r="DG134" s="67"/>
      <c r="DH134" s="67">
        <f>DH135</f>
        <v>0</v>
      </c>
      <c r="DI134" s="275"/>
      <c r="DJ134" s="67"/>
      <c r="DK134" s="67"/>
      <c r="DL134" s="67"/>
      <c r="DM134" s="67"/>
      <c r="DN134" s="67"/>
      <c r="DO134" s="67"/>
      <c r="DP134" s="169">
        <f aca="true" t="shared" si="589" ref="DP134:DP139">DR134+DU134</f>
        <v>0</v>
      </c>
      <c r="DQ134" s="169">
        <f>DQ135</f>
        <v>0</v>
      </c>
      <c r="DR134" s="169">
        <f>DR135</f>
        <v>0</v>
      </c>
      <c r="DS134" s="169"/>
      <c r="DT134" s="169"/>
      <c r="DU134" s="169"/>
      <c r="DV134" s="169">
        <f>DW134+EB134</f>
        <v>0</v>
      </c>
      <c r="DW134" s="169"/>
      <c r="DX134" s="169"/>
      <c r="DY134" s="169"/>
      <c r="DZ134" s="169"/>
      <c r="EA134" s="169"/>
      <c r="EB134" s="169"/>
      <c r="EC134" s="169"/>
      <c r="ED134" s="169">
        <f aca="true" t="shared" si="590" ref="ED134:ED144">DP134+DV134</f>
        <v>0</v>
      </c>
      <c r="EE134" s="275">
        <f t="shared" si="569"/>
        <v>12520</v>
      </c>
      <c r="EF134" s="67">
        <f>EF135</f>
        <v>12520</v>
      </c>
      <c r="EG134" s="67"/>
      <c r="EH134" s="67"/>
      <c r="EI134" s="67">
        <f>EI135</f>
        <v>0</v>
      </c>
      <c r="EJ134" s="275"/>
      <c r="EK134" s="67"/>
      <c r="EL134" s="67"/>
      <c r="EM134" s="67"/>
      <c r="EN134" s="67"/>
      <c r="EO134" s="67"/>
      <c r="EP134" s="67"/>
    </row>
    <row r="135" spans="1:146" ht="12.75">
      <c r="A135" s="68" t="s">
        <v>20</v>
      </c>
      <c r="B135" s="68" t="s">
        <v>718</v>
      </c>
      <c r="C135" s="472" t="s">
        <v>717</v>
      </c>
      <c r="D135" s="76" t="s">
        <v>747</v>
      </c>
      <c r="E135" s="114">
        <f>F135+I135</f>
        <v>12520</v>
      </c>
      <c r="F135" s="114">
        <v>12520</v>
      </c>
      <c r="G135" s="114"/>
      <c r="H135" s="114"/>
      <c r="I135" s="114"/>
      <c r="J135" s="67">
        <f>K135+N135</f>
        <v>0</v>
      </c>
      <c r="K135" s="114"/>
      <c r="L135" s="114"/>
      <c r="M135" s="114"/>
      <c r="N135" s="114"/>
      <c r="O135" s="114"/>
      <c r="P135" s="67">
        <f t="shared" si="374"/>
        <v>12520</v>
      </c>
      <c r="Q135" s="169">
        <f>R135+U135</f>
        <v>0</v>
      </c>
      <c r="R135" s="170"/>
      <c r="S135" s="170"/>
      <c r="T135" s="170"/>
      <c r="U135" s="170"/>
      <c r="V135" s="169">
        <f>W135+Z135</f>
        <v>0</v>
      </c>
      <c r="W135" s="170"/>
      <c r="X135" s="170"/>
      <c r="Y135" s="170"/>
      <c r="Z135" s="170"/>
      <c r="AA135" s="170"/>
      <c r="AB135" s="169">
        <f t="shared" si="221"/>
        <v>0</v>
      </c>
      <c r="AC135" s="275">
        <f t="shared" si="555"/>
        <v>12520</v>
      </c>
      <c r="AD135" s="114">
        <f>R135+F135</f>
        <v>12520</v>
      </c>
      <c r="AE135" s="114">
        <f>S135+G135</f>
        <v>0</v>
      </c>
      <c r="AF135" s="114">
        <f>T135+H135</f>
        <v>0</v>
      </c>
      <c r="AG135" s="114">
        <f>U135+I135</f>
        <v>0</v>
      </c>
      <c r="AH135" s="275">
        <f t="shared" si="575"/>
        <v>0</v>
      </c>
      <c r="AI135" s="114">
        <f aca="true" t="shared" si="591" ref="AI135:AM136">W135+K135</f>
        <v>0</v>
      </c>
      <c r="AJ135" s="114">
        <f t="shared" si="591"/>
        <v>0</v>
      </c>
      <c r="AK135" s="114">
        <f t="shared" si="591"/>
        <v>0</v>
      </c>
      <c r="AL135" s="114">
        <f t="shared" si="591"/>
        <v>0</v>
      </c>
      <c r="AM135" s="114">
        <f t="shared" si="591"/>
        <v>0</v>
      </c>
      <c r="AN135" s="67">
        <f t="shared" si="329"/>
        <v>12520</v>
      </c>
      <c r="AO135" s="169">
        <f>AP135+AS135</f>
        <v>0</v>
      </c>
      <c r="AP135" s="170"/>
      <c r="AQ135" s="170"/>
      <c r="AR135" s="170"/>
      <c r="AS135" s="170"/>
      <c r="AT135" s="169">
        <f>AU135+AZ135</f>
        <v>0</v>
      </c>
      <c r="AU135" s="170"/>
      <c r="AV135" s="286"/>
      <c r="AW135" s="170"/>
      <c r="AX135" s="170"/>
      <c r="AY135" s="170"/>
      <c r="AZ135" s="170"/>
      <c r="BA135" s="170"/>
      <c r="BB135" s="169">
        <f t="shared" si="524"/>
        <v>0</v>
      </c>
      <c r="BC135" s="275">
        <f t="shared" si="556"/>
        <v>12520</v>
      </c>
      <c r="BD135" s="114">
        <f>AP135+AD135</f>
        <v>12520</v>
      </c>
      <c r="BE135" s="114"/>
      <c r="BF135" s="114"/>
      <c r="BG135" s="114">
        <f>AS135+AG135</f>
        <v>0</v>
      </c>
      <c r="BH135" s="275">
        <f t="shared" si="577"/>
        <v>0</v>
      </c>
      <c r="BI135" s="114">
        <f>AU135+AI135</f>
        <v>0</v>
      </c>
      <c r="BJ135" s="114">
        <f>AW135+AJ135</f>
        <v>0</v>
      </c>
      <c r="BK135" s="114">
        <f>AX135+AK135</f>
        <v>0</v>
      </c>
      <c r="BL135" s="114">
        <f>AZ135+AL135</f>
        <v>0</v>
      </c>
      <c r="BM135" s="114">
        <f>BA135+AM135</f>
        <v>0</v>
      </c>
      <c r="BN135" s="67">
        <f t="shared" si="571"/>
        <v>12520</v>
      </c>
      <c r="BO135" s="169">
        <f>BP135+BS135</f>
        <v>0</v>
      </c>
      <c r="BP135" s="170"/>
      <c r="BQ135" s="170"/>
      <c r="BR135" s="170"/>
      <c r="BS135" s="170"/>
      <c r="BT135" s="169">
        <f>BU135+BZ135</f>
        <v>0</v>
      </c>
      <c r="BU135" s="170"/>
      <c r="BV135" s="286"/>
      <c r="BW135" s="170"/>
      <c r="BX135" s="170"/>
      <c r="BY135" s="170"/>
      <c r="BZ135" s="170"/>
      <c r="CA135" s="170"/>
      <c r="CB135" s="169">
        <f t="shared" si="587"/>
        <v>0</v>
      </c>
      <c r="CC135" s="275">
        <f t="shared" si="558"/>
        <v>12520</v>
      </c>
      <c r="CD135" s="114">
        <f>BP135+BD135</f>
        <v>12520</v>
      </c>
      <c r="CE135" s="114">
        <f>BQ135+BE135</f>
        <v>0</v>
      </c>
      <c r="CF135" s="114">
        <f>BR135+BF135</f>
        <v>0</v>
      </c>
      <c r="CG135" s="114">
        <f>BS135+BG135</f>
        <v>0</v>
      </c>
      <c r="CH135" s="275">
        <f t="shared" si="579"/>
        <v>0</v>
      </c>
      <c r="CI135" s="114">
        <f>BU135+BI135</f>
        <v>0</v>
      </c>
      <c r="CJ135" s="114">
        <f>BW135+BJ135</f>
        <v>0</v>
      </c>
      <c r="CK135" s="114">
        <f>BX135+BK135</f>
        <v>0</v>
      </c>
      <c r="CL135" s="114">
        <f>BZ135+BL135</f>
        <v>0</v>
      </c>
      <c r="CM135" s="114">
        <f>CA135+BM135</f>
        <v>0</v>
      </c>
      <c r="CN135" s="67">
        <f t="shared" si="572"/>
        <v>12520</v>
      </c>
      <c r="CO135" s="169">
        <f aca="true" t="shared" si="592" ref="CO135:CO142">CQ135+CT135</f>
        <v>0</v>
      </c>
      <c r="CP135" s="178"/>
      <c r="CQ135" s="170"/>
      <c r="CR135" s="170"/>
      <c r="CS135" s="170"/>
      <c r="CT135" s="170"/>
      <c r="CU135" s="169">
        <f>CV135+DA135</f>
        <v>0</v>
      </c>
      <c r="CV135" s="170"/>
      <c r="CW135" s="286"/>
      <c r="CX135" s="170"/>
      <c r="CY135" s="170"/>
      <c r="CZ135" s="170"/>
      <c r="DA135" s="170"/>
      <c r="DB135" s="170"/>
      <c r="DC135" s="169">
        <f t="shared" si="588"/>
        <v>0</v>
      </c>
      <c r="DD135" s="275">
        <f aca="true" t="shared" si="593" ref="DD135:DD143">DE135+DH135</f>
        <v>12520</v>
      </c>
      <c r="DE135" s="114">
        <f>CQ135+CD135</f>
        <v>12520</v>
      </c>
      <c r="DF135" s="114">
        <f>CR135+CE135</f>
        <v>0</v>
      </c>
      <c r="DG135" s="114">
        <f>CS135+CF135</f>
        <v>0</v>
      </c>
      <c r="DH135" s="114">
        <f>CT135+CG135</f>
        <v>0</v>
      </c>
      <c r="DI135" s="275">
        <f>DJ135+DM135</f>
        <v>0</v>
      </c>
      <c r="DJ135" s="114">
        <f>CV135+CI135</f>
        <v>0</v>
      </c>
      <c r="DK135" s="114">
        <f>CX135+CJ135</f>
        <v>0</v>
      </c>
      <c r="DL135" s="114">
        <f>CY135+CK135</f>
        <v>0</v>
      </c>
      <c r="DM135" s="114">
        <f>DA135+CL135</f>
        <v>0</v>
      </c>
      <c r="DN135" s="114">
        <f>DB135+CM135</f>
        <v>0</v>
      </c>
      <c r="DO135" s="67">
        <f aca="true" t="shared" si="594" ref="DO135:DO144">DD135+DI135</f>
        <v>12520</v>
      </c>
      <c r="DP135" s="169">
        <f t="shared" si="589"/>
        <v>0</v>
      </c>
      <c r="DQ135" s="178"/>
      <c r="DR135" s="170"/>
      <c r="DS135" s="170"/>
      <c r="DT135" s="170"/>
      <c r="DU135" s="170"/>
      <c r="DV135" s="169">
        <f>DW135+EB135</f>
        <v>0</v>
      </c>
      <c r="DW135" s="170"/>
      <c r="DX135" s="286"/>
      <c r="DY135" s="170"/>
      <c r="DZ135" s="170"/>
      <c r="EA135" s="170"/>
      <c r="EB135" s="170"/>
      <c r="EC135" s="170"/>
      <c r="ED135" s="169">
        <f t="shared" si="590"/>
        <v>0</v>
      </c>
      <c r="EE135" s="275">
        <f t="shared" si="569"/>
        <v>12520</v>
      </c>
      <c r="EF135" s="114">
        <f>DR135+DE135</f>
        <v>12520</v>
      </c>
      <c r="EG135" s="114">
        <f>DS135+DF135</f>
        <v>0</v>
      </c>
      <c r="EH135" s="114">
        <f>DT135+DG135</f>
        <v>0</v>
      </c>
      <c r="EI135" s="114">
        <f>DU135+DH135</f>
        <v>0</v>
      </c>
      <c r="EJ135" s="275">
        <f>EK135+EN135</f>
        <v>0</v>
      </c>
      <c r="EK135" s="114">
        <f>DW135+DJ135</f>
        <v>0</v>
      </c>
      <c r="EL135" s="114">
        <f>DY135+DK135</f>
        <v>0</v>
      </c>
      <c r="EM135" s="114">
        <f>DZ135+DL135</f>
        <v>0</v>
      </c>
      <c r="EN135" s="114">
        <f>EB135+DM135</f>
        <v>0</v>
      </c>
      <c r="EO135" s="114">
        <f>EC135+DN135</f>
        <v>0</v>
      </c>
      <c r="EP135" s="67">
        <f aca="true" t="shared" si="595" ref="EP135:EP144">EE135+EJ135</f>
        <v>12520</v>
      </c>
    </row>
    <row r="136" spans="1:146" s="165" customFormat="1" ht="12.75">
      <c r="A136" s="64" t="s">
        <v>192</v>
      </c>
      <c r="B136" s="64" t="s">
        <v>73</v>
      </c>
      <c r="C136" s="119" t="s">
        <v>717</v>
      </c>
      <c r="D136" s="74" t="s">
        <v>534</v>
      </c>
      <c r="E136" s="67">
        <f>F136+I136</f>
        <v>3146000</v>
      </c>
      <c r="F136" s="67">
        <v>3146000</v>
      </c>
      <c r="G136" s="67"/>
      <c r="H136" s="67"/>
      <c r="I136" s="67"/>
      <c r="J136" s="67">
        <f>K136+N136</f>
        <v>0</v>
      </c>
      <c r="K136" s="67"/>
      <c r="L136" s="67"/>
      <c r="M136" s="67"/>
      <c r="N136" s="67"/>
      <c r="O136" s="67"/>
      <c r="P136" s="67">
        <f t="shared" si="374"/>
        <v>3146000</v>
      </c>
      <c r="Q136" s="169">
        <f>R136+U136</f>
        <v>0</v>
      </c>
      <c r="R136" s="169"/>
      <c r="S136" s="169"/>
      <c r="T136" s="169"/>
      <c r="U136" s="169"/>
      <c r="V136" s="169">
        <f>W136+Z136</f>
        <v>0</v>
      </c>
      <c r="W136" s="169"/>
      <c r="X136" s="169"/>
      <c r="Y136" s="169"/>
      <c r="Z136" s="169"/>
      <c r="AA136" s="169"/>
      <c r="AB136" s="169">
        <f t="shared" si="221"/>
        <v>0</v>
      </c>
      <c r="AC136" s="275">
        <v>3146000</v>
      </c>
      <c r="AD136" s="67">
        <v>3146000</v>
      </c>
      <c r="AE136" s="67">
        <f>S136+G136</f>
        <v>0</v>
      </c>
      <c r="AF136" s="67">
        <f>T136+H136</f>
        <v>0</v>
      </c>
      <c r="AG136" s="67">
        <f>U136+I136</f>
        <v>0</v>
      </c>
      <c r="AH136" s="275">
        <f t="shared" si="575"/>
        <v>0</v>
      </c>
      <c r="AI136" s="67">
        <f t="shared" si="591"/>
        <v>0</v>
      </c>
      <c r="AJ136" s="67">
        <f t="shared" si="591"/>
        <v>0</v>
      </c>
      <c r="AK136" s="67">
        <f t="shared" si="591"/>
        <v>0</v>
      </c>
      <c r="AL136" s="67">
        <f t="shared" si="591"/>
        <v>0</v>
      </c>
      <c r="AM136" s="67">
        <f t="shared" si="591"/>
        <v>0</v>
      </c>
      <c r="AN136" s="67">
        <f t="shared" si="329"/>
        <v>3146000</v>
      </c>
      <c r="AO136" s="169">
        <f>AP136+AS136</f>
        <v>-15000</v>
      </c>
      <c r="AP136" s="169">
        <v>-15000</v>
      </c>
      <c r="AQ136" s="169"/>
      <c r="AR136" s="169"/>
      <c r="AS136" s="169"/>
      <c r="AT136" s="169">
        <f>AU136+AZ136</f>
        <v>0</v>
      </c>
      <c r="AU136" s="169"/>
      <c r="AV136" s="178"/>
      <c r="AW136" s="169"/>
      <c r="AX136" s="169"/>
      <c r="AY136" s="169"/>
      <c r="AZ136" s="169"/>
      <c r="BA136" s="169"/>
      <c r="BB136" s="169">
        <f t="shared" si="524"/>
        <v>-15000</v>
      </c>
      <c r="BC136" s="275">
        <f t="shared" si="556"/>
        <v>3131000</v>
      </c>
      <c r="BD136" s="114">
        <f>AP136+AD136</f>
        <v>3131000</v>
      </c>
      <c r="BE136" s="67">
        <f>AQ136+AE136</f>
        <v>0</v>
      </c>
      <c r="BF136" s="67">
        <f>AR136+AF136</f>
        <v>0</v>
      </c>
      <c r="BG136" s="67">
        <f>AS136+AG136</f>
        <v>0</v>
      </c>
      <c r="BH136" s="275">
        <f t="shared" si="577"/>
        <v>0</v>
      </c>
      <c r="BI136" s="67">
        <f>AU136+AI136</f>
        <v>0</v>
      </c>
      <c r="BJ136" s="67">
        <f>AW136+AJ136</f>
        <v>0</v>
      </c>
      <c r="BK136" s="67">
        <f>AX136+AK136</f>
        <v>0</v>
      </c>
      <c r="BL136" s="67">
        <f>AZ136+AL136</f>
        <v>0</v>
      </c>
      <c r="BM136" s="67">
        <f>BA136+AM136</f>
        <v>0</v>
      </c>
      <c r="BN136" s="67">
        <f t="shared" si="571"/>
        <v>3131000</v>
      </c>
      <c r="BO136" s="169">
        <f>BP136+BS136</f>
        <v>-98000</v>
      </c>
      <c r="BP136" s="169">
        <v>-98000</v>
      </c>
      <c r="BQ136" s="169"/>
      <c r="BR136" s="169"/>
      <c r="BS136" s="169"/>
      <c r="BT136" s="169">
        <f>BU136+BZ136</f>
        <v>0</v>
      </c>
      <c r="BU136" s="169"/>
      <c r="BV136" s="178"/>
      <c r="BW136" s="169"/>
      <c r="BX136" s="169"/>
      <c r="BY136" s="169"/>
      <c r="BZ136" s="169"/>
      <c r="CA136" s="169"/>
      <c r="CB136" s="169">
        <f t="shared" si="587"/>
        <v>-98000</v>
      </c>
      <c r="CC136" s="275">
        <f aca="true" t="shared" si="596" ref="CC136:CC143">CD136+CG136</f>
        <v>3033000</v>
      </c>
      <c r="CD136" s="67">
        <f>BP136+BD136</f>
        <v>3033000</v>
      </c>
      <c r="CE136" s="67"/>
      <c r="CF136" s="67">
        <f>BR136+BF136</f>
        <v>0</v>
      </c>
      <c r="CG136" s="67">
        <f>BS136+BG136</f>
        <v>0</v>
      </c>
      <c r="CH136" s="275">
        <f t="shared" si="579"/>
        <v>0</v>
      </c>
      <c r="CI136" s="67">
        <f>BU136+BI136</f>
        <v>0</v>
      </c>
      <c r="CJ136" s="67">
        <f>BW136+BJ136</f>
        <v>0</v>
      </c>
      <c r="CK136" s="67">
        <f>BX136+BK136</f>
        <v>0</v>
      </c>
      <c r="CL136" s="67">
        <f>BZ136+BL136</f>
        <v>0</v>
      </c>
      <c r="CM136" s="67">
        <f>CA136+BM136</f>
        <v>0</v>
      </c>
      <c r="CN136" s="67">
        <f t="shared" si="572"/>
        <v>3033000</v>
      </c>
      <c r="CO136" s="169">
        <f t="shared" si="592"/>
        <v>-311357</v>
      </c>
      <c r="CP136" s="178"/>
      <c r="CQ136" s="169">
        <v>-311357</v>
      </c>
      <c r="CR136" s="169"/>
      <c r="CS136" s="169"/>
      <c r="CT136" s="169"/>
      <c r="CU136" s="169">
        <f>CV136+DA136</f>
        <v>0</v>
      </c>
      <c r="CV136" s="169"/>
      <c r="CW136" s="178"/>
      <c r="CX136" s="169"/>
      <c r="CY136" s="169"/>
      <c r="CZ136" s="169"/>
      <c r="DA136" s="169"/>
      <c r="DB136" s="169"/>
      <c r="DC136" s="169">
        <f t="shared" si="588"/>
        <v>-311357</v>
      </c>
      <c r="DD136" s="275">
        <f t="shared" si="593"/>
        <v>2721643</v>
      </c>
      <c r="DE136" s="67">
        <f>CQ136+CD136</f>
        <v>2721643</v>
      </c>
      <c r="DF136" s="67"/>
      <c r="DG136" s="67">
        <f>CS136+CF136</f>
        <v>0</v>
      </c>
      <c r="DH136" s="67">
        <f>CT136+CG136</f>
        <v>0</v>
      </c>
      <c r="DI136" s="275">
        <f>DJ136+DM136</f>
        <v>0</v>
      </c>
      <c r="DJ136" s="67">
        <f>CV136+CI136</f>
        <v>0</v>
      </c>
      <c r="DK136" s="67">
        <f>CX136+CJ136</f>
        <v>0</v>
      </c>
      <c r="DL136" s="67">
        <f>CY136+CK136</f>
        <v>0</v>
      </c>
      <c r="DM136" s="67">
        <f>DA136+CL136</f>
        <v>0</v>
      </c>
      <c r="DN136" s="67">
        <f>DB136+CM136</f>
        <v>0</v>
      </c>
      <c r="DO136" s="67">
        <f t="shared" si="594"/>
        <v>2721643</v>
      </c>
      <c r="DP136" s="169">
        <f t="shared" si="589"/>
        <v>0</v>
      </c>
      <c r="DQ136" s="178"/>
      <c r="DR136" s="169"/>
      <c r="DS136" s="169"/>
      <c r="DT136" s="169"/>
      <c r="DU136" s="169"/>
      <c r="DV136" s="169">
        <f>DW136+EB136</f>
        <v>0</v>
      </c>
      <c r="DW136" s="169"/>
      <c r="DX136" s="178"/>
      <c r="DY136" s="169"/>
      <c r="DZ136" s="169"/>
      <c r="EA136" s="169"/>
      <c r="EB136" s="169"/>
      <c r="EC136" s="169"/>
      <c r="ED136" s="169">
        <f t="shared" si="590"/>
        <v>0</v>
      </c>
      <c r="EE136" s="275">
        <f t="shared" si="569"/>
        <v>2721643</v>
      </c>
      <c r="EF136" s="67">
        <f>DR136+DE136</f>
        <v>2721643</v>
      </c>
      <c r="EG136" s="67"/>
      <c r="EH136" s="67">
        <f>DT136+DG136</f>
        <v>0</v>
      </c>
      <c r="EI136" s="67">
        <f>DU136+DH136</f>
        <v>0</v>
      </c>
      <c r="EJ136" s="275">
        <f>EK136+EN136</f>
        <v>0</v>
      </c>
      <c r="EK136" s="67">
        <f>DW136+DJ136</f>
        <v>0</v>
      </c>
      <c r="EL136" s="67">
        <f>DY136+DK136</f>
        <v>0</v>
      </c>
      <c r="EM136" s="67">
        <f>DZ136+DL136</f>
        <v>0</v>
      </c>
      <c r="EN136" s="67">
        <f>EB136+DM136</f>
        <v>0</v>
      </c>
      <c r="EO136" s="67">
        <f>EC136+DN136</f>
        <v>0</v>
      </c>
      <c r="EP136" s="67">
        <f t="shared" si="595"/>
        <v>2721643</v>
      </c>
    </row>
    <row r="137" spans="1:146" s="165" customFormat="1" ht="12.75">
      <c r="A137" s="64">
        <v>3719100</v>
      </c>
      <c r="B137" s="64"/>
      <c r="C137" s="444">
        <v>9100</v>
      </c>
      <c r="D137" s="74" t="s">
        <v>169</v>
      </c>
      <c r="E137" s="67">
        <f>F137+I137</f>
        <v>2255132</v>
      </c>
      <c r="F137" s="67">
        <f>F138</f>
        <v>2255132</v>
      </c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275"/>
      <c r="AD137" s="67"/>
      <c r="AE137" s="67"/>
      <c r="AF137" s="67"/>
      <c r="AG137" s="67"/>
      <c r="AH137" s="275"/>
      <c r="AI137" s="67"/>
      <c r="AJ137" s="67"/>
      <c r="AK137" s="67"/>
      <c r="AL137" s="67"/>
      <c r="AM137" s="67"/>
      <c r="AN137" s="67"/>
      <c r="AO137" s="169"/>
      <c r="AP137" s="169"/>
      <c r="AQ137" s="169"/>
      <c r="AR137" s="169"/>
      <c r="AS137" s="169"/>
      <c r="AT137" s="169"/>
      <c r="AU137" s="169"/>
      <c r="AV137" s="178"/>
      <c r="AW137" s="169"/>
      <c r="AX137" s="169"/>
      <c r="AY137" s="169"/>
      <c r="AZ137" s="169"/>
      <c r="BA137" s="169"/>
      <c r="BB137" s="169"/>
      <c r="BC137" s="275">
        <f>BD137+BG137</f>
        <v>2862217</v>
      </c>
      <c r="BD137" s="67">
        <f>BD138</f>
        <v>2862217</v>
      </c>
      <c r="BE137" s="67"/>
      <c r="BF137" s="67"/>
      <c r="BG137" s="67">
        <f>BG138</f>
        <v>0</v>
      </c>
      <c r="BH137" s="275"/>
      <c r="BI137" s="67"/>
      <c r="BJ137" s="67"/>
      <c r="BK137" s="67"/>
      <c r="BL137" s="67"/>
      <c r="BM137" s="67"/>
      <c r="BN137" s="67"/>
      <c r="BO137" s="169">
        <f>BP137+BS137</f>
        <v>514229</v>
      </c>
      <c r="BP137" s="169">
        <f>BP138</f>
        <v>514229</v>
      </c>
      <c r="BQ137" s="169"/>
      <c r="BR137" s="169"/>
      <c r="BS137" s="169"/>
      <c r="BT137" s="169"/>
      <c r="BU137" s="169"/>
      <c r="BV137" s="178"/>
      <c r="BW137" s="169"/>
      <c r="BX137" s="169"/>
      <c r="BY137" s="169"/>
      <c r="BZ137" s="169"/>
      <c r="CA137" s="169"/>
      <c r="CB137" s="169">
        <f t="shared" si="587"/>
        <v>514229</v>
      </c>
      <c r="CC137" s="275">
        <f t="shared" si="596"/>
        <v>3376446</v>
      </c>
      <c r="CD137" s="67">
        <f>CD138</f>
        <v>3376446</v>
      </c>
      <c r="CE137" s="67"/>
      <c r="CF137" s="67"/>
      <c r="CG137" s="67"/>
      <c r="CH137" s="275"/>
      <c r="CI137" s="67"/>
      <c r="CJ137" s="67"/>
      <c r="CK137" s="67"/>
      <c r="CL137" s="67"/>
      <c r="CM137" s="67"/>
      <c r="CN137" s="67">
        <f t="shared" si="572"/>
        <v>3376446</v>
      </c>
      <c r="CO137" s="169">
        <f t="shared" si="592"/>
        <v>89600</v>
      </c>
      <c r="CP137" s="178"/>
      <c r="CQ137" s="169">
        <f>CQ138</f>
        <v>89600</v>
      </c>
      <c r="CR137" s="169"/>
      <c r="CS137" s="169"/>
      <c r="CT137" s="169"/>
      <c r="CU137" s="169"/>
      <c r="CV137" s="169"/>
      <c r="CW137" s="178"/>
      <c r="CX137" s="169"/>
      <c r="CY137" s="169"/>
      <c r="CZ137" s="169"/>
      <c r="DA137" s="169"/>
      <c r="DB137" s="169"/>
      <c r="DC137" s="169">
        <f t="shared" si="588"/>
        <v>89600</v>
      </c>
      <c r="DD137" s="275">
        <f t="shared" si="593"/>
        <v>3466046</v>
      </c>
      <c r="DE137" s="67">
        <f>DE138</f>
        <v>3466046</v>
      </c>
      <c r="DF137" s="67"/>
      <c r="DG137" s="67"/>
      <c r="DH137" s="67"/>
      <c r="DI137" s="275"/>
      <c r="DJ137" s="67"/>
      <c r="DK137" s="67"/>
      <c r="DL137" s="67"/>
      <c r="DM137" s="67"/>
      <c r="DN137" s="67"/>
      <c r="DO137" s="67">
        <f t="shared" si="594"/>
        <v>3466046</v>
      </c>
      <c r="DP137" s="169">
        <f t="shared" si="589"/>
        <v>9300</v>
      </c>
      <c r="DQ137" s="178"/>
      <c r="DR137" s="169">
        <f>DR138</f>
        <v>9300</v>
      </c>
      <c r="DS137" s="169"/>
      <c r="DT137" s="169"/>
      <c r="DU137" s="169"/>
      <c r="DV137" s="169"/>
      <c r="DW137" s="169"/>
      <c r="DX137" s="178"/>
      <c r="DY137" s="169"/>
      <c r="DZ137" s="169"/>
      <c r="EA137" s="169"/>
      <c r="EB137" s="169"/>
      <c r="EC137" s="169"/>
      <c r="ED137" s="169">
        <f t="shared" si="590"/>
        <v>9300</v>
      </c>
      <c r="EE137" s="275">
        <f t="shared" si="569"/>
        <v>3475346</v>
      </c>
      <c r="EF137" s="67">
        <f>EF138</f>
        <v>3475346</v>
      </c>
      <c r="EG137" s="67"/>
      <c r="EH137" s="67"/>
      <c r="EI137" s="67"/>
      <c r="EJ137" s="275"/>
      <c r="EK137" s="67"/>
      <c r="EL137" s="67"/>
      <c r="EM137" s="67"/>
      <c r="EN137" s="67"/>
      <c r="EO137" s="67"/>
      <c r="EP137" s="67">
        <f t="shared" si="595"/>
        <v>3475346</v>
      </c>
    </row>
    <row r="138" spans="1:146" ht="12.75">
      <c r="A138" s="68" t="s">
        <v>193</v>
      </c>
      <c r="B138" s="68" t="s">
        <v>74</v>
      </c>
      <c r="C138" s="69" t="s">
        <v>718</v>
      </c>
      <c r="D138" s="75" t="s">
        <v>653</v>
      </c>
      <c r="E138" s="114">
        <f>F138+I138</f>
        <v>2255132</v>
      </c>
      <c r="F138" s="114">
        <v>2255132</v>
      </c>
      <c r="G138" s="114"/>
      <c r="H138" s="114"/>
      <c r="I138" s="114"/>
      <c r="J138" s="67">
        <f>K138+N138</f>
        <v>0</v>
      </c>
      <c r="K138" s="114"/>
      <c r="L138" s="114"/>
      <c r="M138" s="114"/>
      <c r="N138" s="114"/>
      <c r="O138" s="114"/>
      <c r="P138" s="67">
        <f t="shared" si="374"/>
        <v>2255132</v>
      </c>
      <c r="Q138" s="169">
        <f>R138+U138</f>
        <v>175530</v>
      </c>
      <c r="R138" s="170">
        <v>175530</v>
      </c>
      <c r="S138" s="170"/>
      <c r="T138" s="170"/>
      <c r="U138" s="170"/>
      <c r="V138" s="169">
        <f>W138+Z138</f>
        <v>0</v>
      </c>
      <c r="W138" s="170"/>
      <c r="X138" s="170"/>
      <c r="Y138" s="170"/>
      <c r="Z138" s="170"/>
      <c r="AA138" s="170"/>
      <c r="AB138" s="169">
        <f t="shared" si="221"/>
        <v>175530</v>
      </c>
      <c r="AC138" s="275">
        <f>AD138+AG138</f>
        <v>2430662</v>
      </c>
      <c r="AD138" s="114">
        <f>R138+F138</f>
        <v>2430662</v>
      </c>
      <c r="AE138" s="114">
        <f>S138+G138</f>
        <v>0</v>
      </c>
      <c r="AF138" s="114">
        <f>T138+H138</f>
        <v>0</v>
      </c>
      <c r="AG138" s="114">
        <f>U138+I138</f>
        <v>0</v>
      </c>
      <c r="AH138" s="275">
        <f t="shared" si="575"/>
        <v>0</v>
      </c>
      <c r="AI138" s="114">
        <f>W138+K138</f>
        <v>0</v>
      </c>
      <c r="AJ138" s="114">
        <f>X138+L138</f>
        <v>0</v>
      </c>
      <c r="AK138" s="114">
        <f>Y138+M138</f>
        <v>0</v>
      </c>
      <c r="AL138" s="114">
        <f>Z138+N138</f>
        <v>0</v>
      </c>
      <c r="AM138" s="114">
        <f>AA138+O138</f>
        <v>0</v>
      </c>
      <c r="AN138" s="67">
        <f t="shared" si="329"/>
        <v>2430662</v>
      </c>
      <c r="AO138" s="169">
        <f>AP138+AS138</f>
        <v>431555</v>
      </c>
      <c r="AP138" s="170">
        <v>431555</v>
      </c>
      <c r="AQ138" s="170"/>
      <c r="AR138" s="170"/>
      <c r="AS138" s="170"/>
      <c r="AT138" s="169">
        <f>AU138+AZ138</f>
        <v>0</v>
      </c>
      <c r="AU138" s="170"/>
      <c r="AV138" s="286"/>
      <c r="AW138" s="170"/>
      <c r="AX138" s="170"/>
      <c r="AY138" s="170"/>
      <c r="AZ138" s="170"/>
      <c r="BA138" s="170"/>
      <c r="BB138" s="169">
        <f t="shared" si="524"/>
        <v>431555</v>
      </c>
      <c r="BC138" s="275">
        <f>BD138+BG138</f>
        <v>2862217</v>
      </c>
      <c r="BD138" s="114">
        <f>AP138+AD138</f>
        <v>2862217</v>
      </c>
      <c r="BE138" s="114"/>
      <c r="BF138" s="114"/>
      <c r="BG138" s="114">
        <f>AS138+AG138</f>
        <v>0</v>
      </c>
      <c r="BH138" s="275">
        <f t="shared" si="577"/>
        <v>0</v>
      </c>
      <c r="BI138" s="114">
        <f>AU138+AI138</f>
        <v>0</v>
      </c>
      <c r="BJ138" s="114">
        <f>AW138+AJ138</f>
        <v>0</v>
      </c>
      <c r="BK138" s="114">
        <f>AX138+AK138</f>
        <v>0</v>
      </c>
      <c r="BL138" s="114">
        <f>AZ138+AL138</f>
        <v>0</v>
      </c>
      <c r="BM138" s="114">
        <f>BA138+AM138</f>
        <v>0</v>
      </c>
      <c r="BN138" s="67">
        <f t="shared" si="571"/>
        <v>2862217</v>
      </c>
      <c r="BO138" s="169">
        <f>BP138+BS138</f>
        <v>514229</v>
      </c>
      <c r="BP138" s="170">
        <v>514229</v>
      </c>
      <c r="BQ138" s="170"/>
      <c r="BR138" s="170"/>
      <c r="BS138" s="170"/>
      <c r="BT138" s="169">
        <f>BU138+BZ138</f>
        <v>0</v>
      </c>
      <c r="BU138" s="170"/>
      <c r="BV138" s="286"/>
      <c r="BW138" s="170"/>
      <c r="BX138" s="170"/>
      <c r="BY138" s="170"/>
      <c r="BZ138" s="170"/>
      <c r="CA138" s="170"/>
      <c r="CB138" s="169">
        <f t="shared" si="587"/>
        <v>514229</v>
      </c>
      <c r="CC138" s="275">
        <f t="shared" si="596"/>
        <v>3376446</v>
      </c>
      <c r="CD138" s="114">
        <f>BP138+BD138</f>
        <v>3376446</v>
      </c>
      <c r="CE138" s="114">
        <f>BQ138+BE138</f>
        <v>0</v>
      </c>
      <c r="CF138" s="114">
        <f>BR138+BF138</f>
        <v>0</v>
      </c>
      <c r="CG138" s="114">
        <f>BS138+BG138</f>
        <v>0</v>
      </c>
      <c r="CH138" s="275">
        <f t="shared" si="579"/>
        <v>0</v>
      </c>
      <c r="CI138" s="114">
        <f>BU138+BI138</f>
        <v>0</v>
      </c>
      <c r="CJ138" s="114">
        <f>BW138+BJ138</f>
        <v>0</v>
      </c>
      <c r="CK138" s="114">
        <f>BX138+BK138</f>
        <v>0</v>
      </c>
      <c r="CL138" s="114">
        <f>BZ138+BL138</f>
        <v>0</v>
      </c>
      <c r="CM138" s="114">
        <f>CA138+BM138</f>
        <v>0</v>
      </c>
      <c r="CN138" s="67">
        <f t="shared" si="572"/>
        <v>3376446</v>
      </c>
      <c r="CO138" s="169">
        <f t="shared" si="592"/>
        <v>89600</v>
      </c>
      <c r="CP138" s="178"/>
      <c r="CQ138" s="170">
        <v>89600</v>
      </c>
      <c r="CR138" s="170"/>
      <c r="CS138" s="170"/>
      <c r="CT138" s="170"/>
      <c r="CU138" s="169">
        <f aca="true" t="shared" si="597" ref="CU138:CU143">CV138+DA138</f>
        <v>0</v>
      </c>
      <c r="CV138" s="170"/>
      <c r="CW138" s="286"/>
      <c r="CX138" s="170"/>
      <c r="CY138" s="170"/>
      <c r="CZ138" s="170"/>
      <c r="DA138" s="170"/>
      <c r="DB138" s="170"/>
      <c r="DC138" s="169">
        <f t="shared" si="588"/>
        <v>89600</v>
      </c>
      <c r="DD138" s="275">
        <f t="shared" si="593"/>
        <v>3466046</v>
      </c>
      <c r="DE138" s="114">
        <f aca="true" t="shared" si="598" ref="DE138:DH139">CQ138+CD138</f>
        <v>3466046</v>
      </c>
      <c r="DF138" s="114">
        <f t="shared" si="598"/>
        <v>0</v>
      </c>
      <c r="DG138" s="114">
        <f t="shared" si="598"/>
        <v>0</v>
      </c>
      <c r="DH138" s="114">
        <f t="shared" si="598"/>
        <v>0</v>
      </c>
      <c r="DI138" s="275">
        <f>DJ138+DM138</f>
        <v>0</v>
      </c>
      <c r="DJ138" s="114">
        <f>CV138+CI138</f>
        <v>0</v>
      </c>
      <c r="DK138" s="114">
        <f>CX138+CJ138</f>
        <v>0</v>
      </c>
      <c r="DL138" s="114">
        <f>CY138+CK138</f>
        <v>0</v>
      </c>
      <c r="DM138" s="114">
        <f>DA138+CL138</f>
        <v>0</v>
      </c>
      <c r="DN138" s="114">
        <f>DB138+CM138</f>
        <v>0</v>
      </c>
      <c r="DO138" s="67">
        <f t="shared" si="594"/>
        <v>3466046</v>
      </c>
      <c r="DP138" s="169">
        <f t="shared" si="589"/>
        <v>9300</v>
      </c>
      <c r="DQ138" s="178"/>
      <c r="DR138" s="170">
        <v>9300</v>
      </c>
      <c r="DS138" s="170"/>
      <c r="DT138" s="170"/>
      <c r="DU138" s="170"/>
      <c r="DV138" s="169">
        <f aca="true" t="shared" si="599" ref="DV138:DV143">DW138+EB138</f>
        <v>0</v>
      </c>
      <c r="DW138" s="170"/>
      <c r="DX138" s="286"/>
      <c r="DY138" s="170"/>
      <c r="DZ138" s="170"/>
      <c r="EA138" s="170"/>
      <c r="EB138" s="170"/>
      <c r="EC138" s="170"/>
      <c r="ED138" s="169">
        <f t="shared" si="590"/>
        <v>9300</v>
      </c>
      <c r="EE138" s="275">
        <f t="shared" si="569"/>
        <v>3475346</v>
      </c>
      <c r="EF138" s="114">
        <f aca="true" t="shared" si="600" ref="EF138:EI139">DR138+DE138</f>
        <v>3475346</v>
      </c>
      <c r="EG138" s="114">
        <f t="shared" si="600"/>
        <v>0</v>
      </c>
      <c r="EH138" s="114">
        <f t="shared" si="600"/>
        <v>0</v>
      </c>
      <c r="EI138" s="114">
        <f t="shared" si="600"/>
        <v>0</v>
      </c>
      <c r="EJ138" s="275">
        <f>EK138+EN138</f>
        <v>0</v>
      </c>
      <c r="EK138" s="114">
        <f>DW138+DJ138</f>
        <v>0</v>
      </c>
      <c r="EL138" s="114">
        <f>DY138+DK138</f>
        <v>0</v>
      </c>
      <c r="EM138" s="114">
        <f>DZ138+DL138</f>
        <v>0</v>
      </c>
      <c r="EN138" s="114">
        <f>EB138+DM138</f>
        <v>0</v>
      </c>
      <c r="EO138" s="114">
        <f>EC138+DN138</f>
        <v>0</v>
      </c>
      <c r="EP138" s="67">
        <f t="shared" si="595"/>
        <v>3475346</v>
      </c>
    </row>
    <row r="139" spans="1:146" ht="99.75" customHeight="1">
      <c r="A139" s="68">
        <v>3719270</v>
      </c>
      <c r="B139" s="68">
        <v>9270</v>
      </c>
      <c r="C139" s="118" t="s">
        <v>718</v>
      </c>
      <c r="D139" s="74" t="s">
        <v>122</v>
      </c>
      <c r="E139" s="114"/>
      <c r="F139" s="114"/>
      <c r="G139" s="114"/>
      <c r="H139" s="114"/>
      <c r="I139" s="114"/>
      <c r="J139" s="67"/>
      <c r="K139" s="114"/>
      <c r="L139" s="114"/>
      <c r="M139" s="114"/>
      <c r="N139" s="114"/>
      <c r="O139" s="114"/>
      <c r="P139" s="67"/>
      <c r="Q139" s="169"/>
      <c r="R139" s="170"/>
      <c r="S139" s="170"/>
      <c r="T139" s="170"/>
      <c r="U139" s="170"/>
      <c r="V139" s="169"/>
      <c r="W139" s="170"/>
      <c r="X139" s="170"/>
      <c r="Y139" s="170"/>
      <c r="Z139" s="170"/>
      <c r="AA139" s="170"/>
      <c r="AB139" s="169"/>
      <c r="AC139" s="275"/>
      <c r="AD139" s="114"/>
      <c r="AE139" s="114"/>
      <c r="AF139" s="114"/>
      <c r="AG139" s="114"/>
      <c r="AH139" s="275"/>
      <c r="AI139" s="114"/>
      <c r="AJ139" s="114"/>
      <c r="AK139" s="114"/>
      <c r="AL139" s="114"/>
      <c r="AM139" s="114"/>
      <c r="AN139" s="67"/>
      <c r="AO139" s="169"/>
      <c r="AP139" s="170"/>
      <c r="AQ139" s="170"/>
      <c r="AR139" s="170"/>
      <c r="AS139" s="170"/>
      <c r="AT139" s="169"/>
      <c r="AU139" s="170"/>
      <c r="AV139" s="286"/>
      <c r="AW139" s="170"/>
      <c r="AX139" s="170"/>
      <c r="AY139" s="170"/>
      <c r="AZ139" s="170"/>
      <c r="BA139" s="170"/>
      <c r="BB139" s="169"/>
      <c r="BC139" s="275"/>
      <c r="BD139" s="114"/>
      <c r="BE139" s="114"/>
      <c r="BF139" s="114"/>
      <c r="BG139" s="114"/>
      <c r="BH139" s="275"/>
      <c r="BI139" s="114"/>
      <c r="BJ139" s="114"/>
      <c r="BK139" s="114"/>
      <c r="BL139" s="114"/>
      <c r="BM139" s="114"/>
      <c r="BN139" s="67">
        <f t="shared" si="571"/>
        <v>0</v>
      </c>
      <c r="BO139" s="169"/>
      <c r="BP139" s="170"/>
      <c r="BQ139" s="170"/>
      <c r="BR139" s="170"/>
      <c r="BS139" s="170"/>
      <c r="BT139" s="169"/>
      <c r="BU139" s="170"/>
      <c r="BV139" s="286"/>
      <c r="BW139" s="170"/>
      <c r="BX139" s="170"/>
      <c r="BY139" s="170"/>
      <c r="BZ139" s="170"/>
      <c r="CA139" s="170"/>
      <c r="CB139" s="169">
        <f t="shared" si="587"/>
        <v>0</v>
      </c>
      <c r="CC139" s="275">
        <f t="shared" si="596"/>
        <v>0</v>
      </c>
      <c r="CD139" s="114"/>
      <c r="CE139" s="114"/>
      <c r="CF139" s="114"/>
      <c r="CG139" s="114"/>
      <c r="CH139" s="275"/>
      <c r="CI139" s="114"/>
      <c r="CJ139" s="114"/>
      <c r="CK139" s="114"/>
      <c r="CL139" s="114"/>
      <c r="CM139" s="114"/>
      <c r="CN139" s="67">
        <f t="shared" si="572"/>
        <v>0</v>
      </c>
      <c r="CO139" s="169">
        <f t="shared" si="592"/>
        <v>0</v>
      </c>
      <c r="CP139" s="178"/>
      <c r="CQ139" s="170"/>
      <c r="CR139" s="170"/>
      <c r="CS139" s="170"/>
      <c r="CT139" s="170"/>
      <c r="CU139" s="169">
        <f t="shared" si="597"/>
        <v>0</v>
      </c>
      <c r="CV139" s="170"/>
      <c r="CW139" s="286"/>
      <c r="CX139" s="170"/>
      <c r="CY139" s="170"/>
      <c r="CZ139" s="170"/>
      <c r="DA139" s="170"/>
      <c r="DB139" s="170"/>
      <c r="DC139" s="169">
        <f t="shared" si="588"/>
        <v>0</v>
      </c>
      <c r="DD139" s="275">
        <f t="shared" si="593"/>
        <v>0</v>
      </c>
      <c r="DE139" s="114">
        <f t="shared" si="598"/>
        <v>0</v>
      </c>
      <c r="DF139" s="114">
        <f t="shared" si="598"/>
        <v>0</v>
      </c>
      <c r="DG139" s="114">
        <f t="shared" si="598"/>
        <v>0</v>
      </c>
      <c r="DH139" s="114">
        <f t="shared" si="598"/>
        <v>0</v>
      </c>
      <c r="DI139" s="275">
        <f>DJ139+DM139</f>
        <v>0</v>
      </c>
      <c r="DJ139" s="114">
        <f>CV139+CI139</f>
        <v>0</v>
      </c>
      <c r="DK139" s="114">
        <f>CX139+CJ139</f>
        <v>0</v>
      </c>
      <c r="DL139" s="114">
        <f>CY139+CK139</f>
        <v>0</v>
      </c>
      <c r="DM139" s="114">
        <f>DA139+CL139</f>
        <v>0</v>
      </c>
      <c r="DN139" s="114">
        <f>DB139+CM139</f>
        <v>0</v>
      </c>
      <c r="DO139" s="67">
        <f>DD139+DI139</f>
        <v>0</v>
      </c>
      <c r="DP139" s="169">
        <f t="shared" si="589"/>
        <v>364000</v>
      </c>
      <c r="DQ139" s="178">
        <v>364000</v>
      </c>
      <c r="DR139" s="170"/>
      <c r="DS139" s="170"/>
      <c r="DT139" s="170"/>
      <c r="DU139" s="170">
        <v>364000</v>
      </c>
      <c r="DV139" s="169">
        <f t="shared" si="599"/>
        <v>0</v>
      </c>
      <c r="DW139" s="170"/>
      <c r="DX139" s="286"/>
      <c r="DY139" s="170"/>
      <c r="DZ139" s="170"/>
      <c r="EA139" s="170"/>
      <c r="EB139" s="170"/>
      <c r="EC139" s="170"/>
      <c r="ED139" s="169">
        <f t="shared" si="590"/>
        <v>364000</v>
      </c>
      <c r="EE139" s="275">
        <f t="shared" si="569"/>
        <v>364000</v>
      </c>
      <c r="EF139" s="114">
        <f t="shared" si="600"/>
        <v>0</v>
      </c>
      <c r="EG139" s="114">
        <f t="shared" si="600"/>
        <v>0</v>
      </c>
      <c r="EH139" s="114">
        <f t="shared" si="600"/>
        <v>0</v>
      </c>
      <c r="EI139" s="114">
        <f t="shared" si="600"/>
        <v>364000</v>
      </c>
      <c r="EJ139" s="275">
        <f>EK139+EN139</f>
        <v>0</v>
      </c>
      <c r="EK139" s="114">
        <f>DW139+DJ139</f>
        <v>0</v>
      </c>
      <c r="EL139" s="114">
        <f>DY139+DK139</f>
        <v>0</v>
      </c>
      <c r="EM139" s="114">
        <f>DZ139+DL139</f>
        <v>0</v>
      </c>
      <c r="EN139" s="114">
        <f>EB139+DM139</f>
        <v>0</v>
      </c>
      <c r="EO139" s="114">
        <f>EC139+DN139</f>
        <v>0</v>
      </c>
      <c r="EP139" s="67">
        <f t="shared" si="595"/>
        <v>364000</v>
      </c>
    </row>
    <row r="140" spans="1:146" s="165" customFormat="1" ht="71.25" customHeight="1">
      <c r="A140" s="64">
        <v>3719500</v>
      </c>
      <c r="B140" s="470">
        <v>9500</v>
      </c>
      <c r="C140" s="473"/>
      <c r="D140" s="474" t="s">
        <v>174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275"/>
      <c r="AD140" s="67"/>
      <c r="AE140" s="67"/>
      <c r="AF140" s="67"/>
      <c r="AG140" s="67"/>
      <c r="AH140" s="275"/>
      <c r="AI140" s="67"/>
      <c r="AJ140" s="67"/>
      <c r="AK140" s="67"/>
      <c r="AL140" s="67"/>
      <c r="AM140" s="67"/>
      <c r="AN140" s="67"/>
      <c r="AO140" s="169"/>
      <c r="AP140" s="169"/>
      <c r="AQ140" s="169"/>
      <c r="AR140" s="169"/>
      <c r="AS140" s="169"/>
      <c r="AT140" s="169"/>
      <c r="AU140" s="169"/>
      <c r="AV140" s="178"/>
      <c r="AW140" s="169"/>
      <c r="AX140" s="169"/>
      <c r="AY140" s="169"/>
      <c r="AZ140" s="169"/>
      <c r="BA140" s="169"/>
      <c r="BB140" s="169"/>
      <c r="BC140" s="275">
        <f>BD140+BG140</f>
        <v>0</v>
      </c>
      <c r="BD140" s="67">
        <f>BD141</f>
        <v>0</v>
      </c>
      <c r="BE140" s="67"/>
      <c r="BF140" s="67"/>
      <c r="BG140" s="67">
        <f>BG141</f>
        <v>0</v>
      </c>
      <c r="BH140" s="275"/>
      <c r="BI140" s="67"/>
      <c r="BJ140" s="67"/>
      <c r="BK140" s="67"/>
      <c r="BL140" s="67"/>
      <c r="BM140" s="67"/>
      <c r="BN140" s="67">
        <f t="shared" si="571"/>
        <v>0</v>
      </c>
      <c r="BO140" s="169">
        <f>BO141</f>
        <v>956000</v>
      </c>
      <c r="BP140" s="169">
        <f>BP141</f>
        <v>0</v>
      </c>
      <c r="BQ140" s="169"/>
      <c r="BR140" s="169"/>
      <c r="BS140" s="169">
        <f>BS141</f>
        <v>956000</v>
      </c>
      <c r="BT140" s="169">
        <f>BU140+BZ140</f>
        <v>0</v>
      </c>
      <c r="BU140" s="169">
        <f>BU141</f>
        <v>0</v>
      </c>
      <c r="BV140" s="178"/>
      <c r="BW140" s="169"/>
      <c r="BX140" s="169"/>
      <c r="BY140" s="169"/>
      <c r="BZ140" s="169">
        <f>BZ141</f>
        <v>0</v>
      </c>
      <c r="CA140" s="169">
        <f>CA141</f>
        <v>0</v>
      </c>
      <c r="CB140" s="169">
        <f t="shared" si="587"/>
        <v>956000</v>
      </c>
      <c r="CC140" s="275">
        <f t="shared" si="596"/>
        <v>956000</v>
      </c>
      <c r="CD140" s="67">
        <f>CD141</f>
        <v>0</v>
      </c>
      <c r="CE140" s="67">
        <f>CE141</f>
        <v>0</v>
      </c>
      <c r="CF140" s="67">
        <f>CF141</f>
        <v>0</v>
      </c>
      <c r="CG140" s="67">
        <f>CG141</f>
        <v>956000</v>
      </c>
      <c r="CH140" s="275"/>
      <c r="CI140" s="67"/>
      <c r="CJ140" s="67"/>
      <c r="CK140" s="67"/>
      <c r="CL140" s="67"/>
      <c r="CM140" s="67"/>
      <c r="CN140" s="67">
        <f t="shared" si="572"/>
        <v>956000</v>
      </c>
      <c r="CO140" s="169"/>
      <c r="CP140" s="178"/>
      <c r="CQ140" s="169">
        <f>CQ141</f>
        <v>0</v>
      </c>
      <c r="CR140" s="169"/>
      <c r="CS140" s="169"/>
      <c r="CT140" s="169"/>
      <c r="CU140" s="169">
        <f t="shared" si="597"/>
        <v>0</v>
      </c>
      <c r="CV140" s="169">
        <f>CV141</f>
        <v>0</v>
      </c>
      <c r="CW140" s="178"/>
      <c r="CX140" s="169"/>
      <c r="CY140" s="169"/>
      <c r="CZ140" s="169"/>
      <c r="DA140" s="169">
        <f>DA141</f>
        <v>0</v>
      </c>
      <c r="DB140" s="169">
        <f>DB141</f>
        <v>0</v>
      </c>
      <c r="DC140" s="169">
        <f t="shared" si="588"/>
        <v>0</v>
      </c>
      <c r="DD140" s="275">
        <f t="shared" si="593"/>
        <v>956000</v>
      </c>
      <c r="DE140" s="67">
        <f>DE141</f>
        <v>0</v>
      </c>
      <c r="DF140" s="67">
        <f>DF141</f>
        <v>0</v>
      </c>
      <c r="DG140" s="67">
        <f>DG141</f>
        <v>0</v>
      </c>
      <c r="DH140" s="67">
        <f>DH141</f>
        <v>956000</v>
      </c>
      <c r="DI140" s="275"/>
      <c r="DJ140" s="67"/>
      <c r="DK140" s="67"/>
      <c r="DL140" s="67"/>
      <c r="DM140" s="67"/>
      <c r="DN140" s="67"/>
      <c r="DO140" s="67">
        <f t="shared" si="594"/>
        <v>956000</v>
      </c>
      <c r="DP140" s="169"/>
      <c r="DQ140" s="178"/>
      <c r="DR140" s="169">
        <f>DR141</f>
        <v>0</v>
      </c>
      <c r="DS140" s="169"/>
      <c r="DT140" s="169"/>
      <c r="DU140" s="169"/>
      <c r="DV140" s="169">
        <f t="shared" si="599"/>
        <v>0</v>
      </c>
      <c r="DW140" s="169">
        <f>DW141</f>
        <v>0</v>
      </c>
      <c r="DX140" s="178"/>
      <c r="DY140" s="169"/>
      <c r="DZ140" s="169"/>
      <c r="EA140" s="169"/>
      <c r="EB140" s="169">
        <f>EB141</f>
        <v>0</v>
      </c>
      <c r="EC140" s="169">
        <f>EC141</f>
        <v>0</v>
      </c>
      <c r="ED140" s="169">
        <f t="shared" si="590"/>
        <v>0</v>
      </c>
      <c r="EE140" s="275">
        <f t="shared" si="569"/>
        <v>956000</v>
      </c>
      <c r="EF140" s="67">
        <f>EF141</f>
        <v>0</v>
      </c>
      <c r="EG140" s="67">
        <f>EG141</f>
        <v>0</v>
      </c>
      <c r="EH140" s="67">
        <f>EH141</f>
        <v>0</v>
      </c>
      <c r="EI140" s="67">
        <f>EI141</f>
        <v>956000</v>
      </c>
      <c r="EJ140" s="275"/>
      <c r="EK140" s="67"/>
      <c r="EL140" s="67"/>
      <c r="EM140" s="67"/>
      <c r="EN140" s="67"/>
      <c r="EO140" s="67"/>
      <c r="EP140" s="67">
        <f t="shared" si="595"/>
        <v>956000</v>
      </c>
    </row>
    <row r="141" spans="1:146" ht="51.75">
      <c r="A141" s="68" t="s">
        <v>385</v>
      </c>
      <c r="B141" s="68" t="s">
        <v>386</v>
      </c>
      <c r="C141" s="475" t="s">
        <v>718</v>
      </c>
      <c r="D141" s="75" t="s">
        <v>171</v>
      </c>
      <c r="E141" s="114"/>
      <c r="F141" s="114"/>
      <c r="G141" s="114"/>
      <c r="H141" s="114"/>
      <c r="I141" s="114"/>
      <c r="J141" s="67"/>
      <c r="K141" s="114"/>
      <c r="L141" s="114"/>
      <c r="M141" s="114"/>
      <c r="N141" s="114"/>
      <c r="O141" s="114"/>
      <c r="P141" s="67"/>
      <c r="Q141" s="169"/>
      <c r="R141" s="170"/>
      <c r="S141" s="170"/>
      <c r="T141" s="170"/>
      <c r="U141" s="170"/>
      <c r="V141" s="169"/>
      <c r="W141" s="170"/>
      <c r="X141" s="170"/>
      <c r="Y141" s="170"/>
      <c r="Z141" s="170"/>
      <c r="AA141" s="170"/>
      <c r="AB141" s="169"/>
      <c r="AC141" s="275"/>
      <c r="AD141" s="114"/>
      <c r="AE141" s="114"/>
      <c r="AF141" s="114"/>
      <c r="AG141" s="114"/>
      <c r="AH141" s="275"/>
      <c r="AI141" s="114"/>
      <c r="AJ141" s="114"/>
      <c r="AK141" s="114"/>
      <c r="AL141" s="114"/>
      <c r="AM141" s="114"/>
      <c r="AN141" s="67"/>
      <c r="AO141" s="169"/>
      <c r="AP141" s="170"/>
      <c r="AQ141" s="170"/>
      <c r="AR141" s="170"/>
      <c r="AS141" s="170"/>
      <c r="AT141" s="169"/>
      <c r="AU141" s="170"/>
      <c r="AV141" s="286"/>
      <c r="AW141" s="170"/>
      <c r="AX141" s="170"/>
      <c r="AY141" s="170"/>
      <c r="AZ141" s="170"/>
      <c r="BA141" s="170"/>
      <c r="BB141" s="169"/>
      <c r="BC141" s="275"/>
      <c r="BD141" s="114"/>
      <c r="BE141" s="114"/>
      <c r="BF141" s="114"/>
      <c r="BG141" s="114"/>
      <c r="BH141" s="275"/>
      <c r="BI141" s="114"/>
      <c r="BJ141" s="114"/>
      <c r="BK141" s="114"/>
      <c r="BL141" s="114"/>
      <c r="BM141" s="114"/>
      <c r="BN141" s="67">
        <f t="shared" si="571"/>
        <v>0</v>
      </c>
      <c r="BO141" s="169">
        <v>956000</v>
      </c>
      <c r="BP141" s="170"/>
      <c r="BQ141" s="170"/>
      <c r="BR141" s="170"/>
      <c r="BS141" s="170">
        <v>956000</v>
      </c>
      <c r="BT141" s="169">
        <f>BU141+BZ141</f>
        <v>0</v>
      </c>
      <c r="BU141" s="170"/>
      <c r="BV141" s="286"/>
      <c r="BW141" s="170"/>
      <c r="BX141" s="170"/>
      <c r="BY141" s="170"/>
      <c r="BZ141" s="170"/>
      <c r="CA141" s="170"/>
      <c r="CB141" s="169">
        <f t="shared" si="587"/>
        <v>956000</v>
      </c>
      <c r="CC141" s="275">
        <f t="shared" si="596"/>
        <v>956000</v>
      </c>
      <c r="CD141" s="114">
        <f>BP141+BD141</f>
        <v>0</v>
      </c>
      <c r="CE141" s="114">
        <f>BQ141+BE141</f>
        <v>0</v>
      </c>
      <c r="CF141" s="114">
        <f>BR141+BF141</f>
        <v>0</v>
      </c>
      <c r="CG141" s="114">
        <f>BS141+BG141</f>
        <v>956000</v>
      </c>
      <c r="CH141" s="275"/>
      <c r="CI141" s="114"/>
      <c r="CJ141" s="114"/>
      <c r="CK141" s="114"/>
      <c r="CL141" s="114"/>
      <c r="CM141" s="114"/>
      <c r="CN141" s="67">
        <f t="shared" si="572"/>
        <v>956000</v>
      </c>
      <c r="CO141" s="169"/>
      <c r="CP141" s="178"/>
      <c r="CQ141" s="170"/>
      <c r="CR141" s="170"/>
      <c r="CS141" s="170"/>
      <c r="CT141" s="170"/>
      <c r="CU141" s="169">
        <f t="shared" si="597"/>
        <v>0</v>
      </c>
      <c r="CV141" s="170"/>
      <c r="CW141" s="286"/>
      <c r="CX141" s="170"/>
      <c r="CY141" s="170"/>
      <c r="CZ141" s="170"/>
      <c r="DA141" s="170"/>
      <c r="DB141" s="170"/>
      <c r="DC141" s="169">
        <f t="shared" si="588"/>
        <v>0</v>
      </c>
      <c r="DD141" s="275">
        <f t="shared" si="593"/>
        <v>956000</v>
      </c>
      <c r="DE141" s="114">
        <f>CQ141+CD141</f>
        <v>0</v>
      </c>
      <c r="DF141" s="114">
        <f>CR141+CE141</f>
        <v>0</v>
      </c>
      <c r="DG141" s="114">
        <f>CS141+CF141</f>
        <v>0</v>
      </c>
      <c r="DH141" s="114">
        <f>CT141+CG141</f>
        <v>956000</v>
      </c>
      <c r="DI141" s="275"/>
      <c r="DJ141" s="114"/>
      <c r="DK141" s="114"/>
      <c r="DL141" s="114"/>
      <c r="DM141" s="114"/>
      <c r="DN141" s="114"/>
      <c r="DO141" s="67">
        <f t="shared" si="594"/>
        <v>956000</v>
      </c>
      <c r="DP141" s="169"/>
      <c r="DQ141" s="178"/>
      <c r="DR141" s="170"/>
      <c r="DS141" s="170"/>
      <c r="DT141" s="170"/>
      <c r="DU141" s="170"/>
      <c r="DV141" s="169">
        <f t="shared" si="599"/>
        <v>0</v>
      </c>
      <c r="DW141" s="170"/>
      <c r="DX141" s="286"/>
      <c r="DY141" s="170"/>
      <c r="DZ141" s="170"/>
      <c r="EA141" s="170"/>
      <c r="EB141" s="170"/>
      <c r="EC141" s="170"/>
      <c r="ED141" s="169">
        <f t="shared" si="590"/>
        <v>0</v>
      </c>
      <c r="EE141" s="275">
        <f t="shared" si="569"/>
        <v>956000</v>
      </c>
      <c r="EF141" s="114">
        <f>DR141+DE141</f>
        <v>0</v>
      </c>
      <c r="EG141" s="114">
        <f>DS141+DF141</f>
        <v>0</v>
      </c>
      <c r="EH141" s="114">
        <f>DT141+DG141</f>
        <v>0</v>
      </c>
      <c r="EI141" s="114">
        <f>DU141+DH141</f>
        <v>956000</v>
      </c>
      <c r="EJ141" s="275"/>
      <c r="EK141" s="114"/>
      <c r="EL141" s="114"/>
      <c r="EM141" s="114"/>
      <c r="EN141" s="114"/>
      <c r="EO141" s="114"/>
      <c r="EP141" s="67">
        <f t="shared" si="595"/>
        <v>956000</v>
      </c>
    </row>
    <row r="142" spans="1:146" s="165" customFormat="1" ht="52.5" customHeight="1">
      <c r="A142" s="64">
        <v>3719700</v>
      </c>
      <c r="B142" s="470">
        <v>9700</v>
      </c>
      <c r="C142" s="476"/>
      <c r="D142" s="474" t="s">
        <v>173</v>
      </c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275"/>
      <c r="AD142" s="67"/>
      <c r="AE142" s="67"/>
      <c r="AF142" s="67"/>
      <c r="AG142" s="67"/>
      <c r="AH142" s="275"/>
      <c r="AI142" s="67"/>
      <c r="AJ142" s="67"/>
      <c r="AK142" s="67"/>
      <c r="AL142" s="67"/>
      <c r="AM142" s="67"/>
      <c r="AN142" s="67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275">
        <f>BD142+BG142</f>
        <v>14449241</v>
      </c>
      <c r="BD142" s="67">
        <f>BD143</f>
        <v>13549241</v>
      </c>
      <c r="BE142" s="67"/>
      <c r="BF142" s="67"/>
      <c r="BG142" s="67">
        <f>BG143</f>
        <v>900000</v>
      </c>
      <c r="BH142" s="275">
        <f>BI142+BL142</f>
        <v>4176392</v>
      </c>
      <c r="BI142" s="67">
        <f>BI143</f>
        <v>0</v>
      </c>
      <c r="BJ142" s="67"/>
      <c r="BK142" s="67"/>
      <c r="BL142" s="67">
        <f>BL143</f>
        <v>4176392</v>
      </c>
      <c r="BM142" s="67">
        <f>BM143</f>
        <v>4176392</v>
      </c>
      <c r="BN142" s="67">
        <f>BH142+BC142</f>
        <v>18625633</v>
      </c>
      <c r="BO142" s="169">
        <f>BP142+BS142</f>
        <v>100000</v>
      </c>
      <c r="BP142" s="169">
        <f>BP143</f>
        <v>100000</v>
      </c>
      <c r="BQ142" s="169"/>
      <c r="BR142" s="169"/>
      <c r="BS142" s="169">
        <f>BS143</f>
        <v>0</v>
      </c>
      <c r="BT142" s="169">
        <f>BU142+BZ142</f>
        <v>561493</v>
      </c>
      <c r="BU142" s="169">
        <f>BU143</f>
        <v>0</v>
      </c>
      <c r="BV142" s="169"/>
      <c r="BW142" s="169"/>
      <c r="BX142" s="169"/>
      <c r="BY142" s="169"/>
      <c r="BZ142" s="169">
        <f>BZ143</f>
        <v>561493</v>
      </c>
      <c r="CA142" s="169">
        <f>CA143</f>
        <v>561493</v>
      </c>
      <c r="CB142" s="169">
        <f t="shared" si="587"/>
        <v>661493</v>
      </c>
      <c r="CC142" s="275">
        <f t="shared" si="596"/>
        <v>14549241</v>
      </c>
      <c r="CD142" s="67">
        <f>CD143</f>
        <v>13649241</v>
      </c>
      <c r="CE142" s="67">
        <f>CE143</f>
        <v>0</v>
      </c>
      <c r="CF142" s="67">
        <f>CF143</f>
        <v>0</v>
      </c>
      <c r="CG142" s="67">
        <f>CG143</f>
        <v>900000</v>
      </c>
      <c r="CH142" s="275">
        <f>CI142+CL142</f>
        <v>4737885</v>
      </c>
      <c r="CI142" s="67">
        <f>CI143</f>
        <v>0</v>
      </c>
      <c r="CJ142" s="67"/>
      <c r="CK142" s="67"/>
      <c r="CL142" s="67">
        <f>CL143</f>
        <v>4737885</v>
      </c>
      <c r="CM142" s="67">
        <f>CM143</f>
        <v>4737885</v>
      </c>
      <c r="CN142" s="67">
        <f t="shared" si="572"/>
        <v>19287126</v>
      </c>
      <c r="CO142" s="169">
        <f t="shared" si="592"/>
        <v>1080900</v>
      </c>
      <c r="CP142" s="178"/>
      <c r="CQ142" s="169">
        <f>CQ143</f>
        <v>1080900</v>
      </c>
      <c r="CR142" s="169"/>
      <c r="CS142" s="169"/>
      <c r="CT142" s="169">
        <f>CT143</f>
        <v>0</v>
      </c>
      <c r="CU142" s="169">
        <f t="shared" si="597"/>
        <v>631730</v>
      </c>
      <c r="CV142" s="169">
        <f>CV143</f>
        <v>0</v>
      </c>
      <c r="CW142" s="169"/>
      <c r="CX142" s="169"/>
      <c r="CY142" s="169"/>
      <c r="CZ142" s="169"/>
      <c r="DA142" s="169">
        <v>631730</v>
      </c>
      <c r="DB142" s="169">
        <v>631730</v>
      </c>
      <c r="DC142" s="169">
        <f t="shared" si="588"/>
        <v>1712630</v>
      </c>
      <c r="DD142" s="275">
        <f t="shared" si="593"/>
        <v>15630141</v>
      </c>
      <c r="DE142" s="67">
        <f>DE143</f>
        <v>14730141</v>
      </c>
      <c r="DF142" s="67">
        <f>DF143</f>
        <v>0</v>
      </c>
      <c r="DG142" s="67">
        <f>DG143</f>
        <v>0</v>
      </c>
      <c r="DH142" s="67">
        <f>DH143</f>
        <v>900000</v>
      </c>
      <c r="DI142" s="275">
        <f>DJ142+DM142</f>
        <v>5369615</v>
      </c>
      <c r="DJ142" s="67">
        <f>DJ143</f>
        <v>0</v>
      </c>
      <c r="DK142" s="67"/>
      <c r="DL142" s="67"/>
      <c r="DM142" s="67">
        <f>DM143</f>
        <v>5369615</v>
      </c>
      <c r="DN142" s="67">
        <f>DN143</f>
        <v>5369615</v>
      </c>
      <c r="DO142" s="67">
        <f t="shared" si="594"/>
        <v>20999756</v>
      </c>
      <c r="DP142" s="169">
        <f>DR142+DU142</f>
        <v>0</v>
      </c>
      <c r="DQ142" s="178"/>
      <c r="DR142" s="169">
        <f>DR143</f>
        <v>0</v>
      </c>
      <c r="DS142" s="169"/>
      <c r="DT142" s="169"/>
      <c r="DU142" s="169">
        <f>DU143</f>
        <v>0</v>
      </c>
      <c r="DV142" s="169">
        <f t="shared" si="599"/>
        <v>18000</v>
      </c>
      <c r="DW142" s="169">
        <f>DW143</f>
        <v>0</v>
      </c>
      <c r="DX142" s="169"/>
      <c r="DY142" s="169"/>
      <c r="DZ142" s="169"/>
      <c r="EA142" s="169"/>
      <c r="EB142" s="169">
        <f>EB143</f>
        <v>18000</v>
      </c>
      <c r="EC142" s="169">
        <f>EC143</f>
        <v>18000</v>
      </c>
      <c r="ED142" s="169">
        <f t="shared" si="590"/>
        <v>18000</v>
      </c>
      <c r="EE142" s="275">
        <f t="shared" si="569"/>
        <v>15630141</v>
      </c>
      <c r="EF142" s="67">
        <f>EF143</f>
        <v>14730141</v>
      </c>
      <c r="EG142" s="67">
        <f>EG143</f>
        <v>0</v>
      </c>
      <c r="EH142" s="67">
        <f>EH143</f>
        <v>0</v>
      </c>
      <c r="EI142" s="67">
        <f>EI143</f>
        <v>900000</v>
      </c>
      <c r="EJ142" s="275">
        <f>EK142+EN142</f>
        <v>5387615</v>
      </c>
      <c r="EK142" s="67">
        <f>EK143</f>
        <v>0</v>
      </c>
      <c r="EL142" s="67"/>
      <c r="EM142" s="67"/>
      <c r="EN142" s="67">
        <f>EN143</f>
        <v>5387615</v>
      </c>
      <c r="EO142" s="67">
        <f>EO143</f>
        <v>5387615</v>
      </c>
      <c r="EP142" s="67">
        <f t="shared" si="595"/>
        <v>21017756</v>
      </c>
    </row>
    <row r="143" spans="1:146" ht="14.25" customHeight="1">
      <c r="A143" s="68" t="s">
        <v>194</v>
      </c>
      <c r="B143" s="68" t="s">
        <v>48</v>
      </c>
      <c r="C143" s="472" t="s">
        <v>718</v>
      </c>
      <c r="D143" s="75" t="s">
        <v>647</v>
      </c>
      <c r="E143" s="114">
        <f>F143+I143</f>
        <v>12337603</v>
      </c>
      <c r="F143" s="114">
        <v>12337603</v>
      </c>
      <c r="G143" s="114"/>
      <c r="H143" s="114"/>
      <c r="I143" s="114"/>
      <c r="J143" s="67">
        <f>K143+N143</f>
        <v>40000</v>
      </c>
      <c r="K143" s="114"/>
      <c r="L143" s="114"/>
      <c r="M143" s="114"/>
      <c r="N143" s="114">
        <v>40000</v>
      </c>
      <c r="O143" s="114">
        <v>40000</v>
      </c>
      <c r="P143" s="67">
        <f t="shared" si="374"/>
        <v>12377603</v>
      </c>
      <c r="Q143" s="169">
        <f>R143+U143</f>
        <v>2011638</v>
      </c>
      <c r="R143" s="170">
        <v>1111638</v>
      </c>
      <c r="S143" s="170"/>
      <c r="T143" s="170"/>
      <c r="U143" s="170">
        <v>900000</v>
      </c>
      <c r="V143" s="169">
        <f>W143+Z143</f>
        <v>972500</v>
      </c>
      <c r="W143" s="170"/>
      <c r="X143" s="170"/>
      <c r="Y143" s="170"/>
      <c r="Z143" s="170">
        <v>972500</v>
      </c>
      <c r="AA143" s="170">
        <v>972500</v>
      </c>
      <c r="AB143" s="169">
        <f>Q143+V143</f>
        <v>2984138</v>
      </c>
      <c r="AC143" s="275">
        <f>AD143+AG143</f>
        <v>14349241</v>
      </c>
      <c r="AD143" s="114">
        <f>R143+F143</f>
        <v>13449241</v>
      </c>
      <c r="AE143" s="114">
        <f>S143+G143</f>
        <v>0</v>
      </c>
      <c r="AF143" s="114">
        <f>T143+H143</f>
        <v>0</v>
      </c>
      <c r="AG143" s="114">
        <f>U143+I143</f>
        <v>900000</v>
      </c>
      <c r="AH143" s="275">
        <f t="shared" si="575"/>
        <v>1012500</v>
      </c>
      <c r="AI143" s="114">
        <f>W143+K143</f>
        <v>0</v>
      </c>
      <c r="AJ143" s="114">
        <f>X143+L143</f>
        <v>0</v>
      </c>
      <c r="AK143" s="114">
        <f>Y143+M143</f>
        <v>0</v>
      </c>
      <c r="AL143" s="114">
        <f>Z143+N143</f>
        <v>1012500</v>
      </c>
      <c r="AM143" s="114">
        <f>AA143+O143</f>
        <v>1012500</v>
      </c>
      <c r="AN143" s="67">
        <f t="shared" si="329"/>
        <v>15361741</v>
      </c>
      <c r="AO143" s="169">
        <f>AP143+AS143</f>
        <v>100000</v>
      </c>
      <c r="AP143" s="170">
        <v>100000</v>
      </c>
      <c r="AQ143" s="170"/>
      <c r="AR143" s="170"/>
      <c r="AS143" s="170"/>
      <c r="AT143" s="169">
        <f>AU143+AZ143</f>
        <v>3163892</v>
      </c>
      <c r="AU143" s="170"/>
      <c r="AV143" s="286"/>
      <c r="AW143" s="170"/>
      <c r="AX143" s="170"/>
      <c r="AY143" s="170"/>
      <c r="AZ143" s="170">
        <v>3163892</v>
      </c>
      <c r="BA143" s="170">
        <v>3163892</v>
      </c>
      <c r="BB143" s="169">
        <f t="shared" si="524"/>
        <v>3263892</v>
      </c>
      <c r="BC143" s="275">
        <f>BD143+BG143</f>
        <v>14449241</v>
      </c>
      <c r="BD143" s="114">
        <f>AP143+AD143</f>
        <v>13549241</v>
      </c>
      <c r="BE143" s="114">
        <f>AQ143+AE143</f>
        <v>0</v>
      </c>
      <c r="BF143" s="114">
        <f>AR143+AF143</f>
        <v>0</v>
      </c>
      <c r="BG143" s="114">
        <f>AS143+AG143</f>
        <v>900000</v>
      </c>
      <c r="BH143" s="275">
        <f t="shared" si="577"/>
        <v>4176392</v>
      </c>
      <c r="BI143" s="114">
        <f>AU143+AI143</f>
        <v>0</v>
      </c>
      <c r="BJ143" s="114">
        <f>AW143+AJ143</f>
        <v>0</v>
      </c>
      <c r="BK143" s="114">
        <f>AX143+AK143</f>
        <v>0</v>
      </c>
      <c r="BL143" s="114">
        <f>AZ143+AL143</f>
        <v>4176392</v>
      </c>
      <c r="BM143" s="114">
        <f>BA143+AM143</f>
        <v>4176392</v>
      </c>
      <c r="BN143" s="67">
        <f t="shared" si="571"/>
        <v>18625633</v>
      </c>
      <c r="BO143" s="169">
        <f>BP143+BS143</f>
        <v>100000</v>
      </c>
      <c r="BP143" s="170">
        <v>100000</v>
      </c>
      <c r="BQ143" s="170"/>
      <c r="BR143" s="170"/>
      <c r="BS143" s="170"/>
      <c r="BT143" s="169">
        <f>BU143+BZ143</f>
        <v>561493</v>
      </c>
      <c r="BU143" s="170"/>
      <c r="BV143" s="286"/>
      <c r="BW143" s="170"/>
      <c r="BX143" s="170"/>
      <c r="BY143" s="170"/>
      <c r="BZ143" s="170">
        <v>561493</v>
      </c>
      <c r="CA143" s="170">
        <v>561493</v>
      </c>
      <c r="CB143" s="169">
        <f t="shared" si="587"/>
        <v>661493</v>
      </c>
      <c r="CC143" s="275">
        <f t="shared" si="596"/>
        <v>14549241</v>
      </c>
      <c r="CD143" s="114">
        <f>BP143+BD143</f>
        <v>13649241</v>
      </c>
      <c r="CE143" s="114">
        <f>BQ143+BE143</f>
        <v>0</v>
      </c>
      <c r="CF143" s="114">
        <f>BR143+BF143</f>
        <v>0</v>
      </c>
      <c r="CG143" s="114">
        <f>BS143+BG143</f>
        <v>900000</v>
      </c>
      <c r="CH143" s="275">
        <f t="shared" si="579"/>
        <v>4737885</v>
      </c>
      <c r="CI143" s="114">
        <f>BU143+BI143</f>
        <v>0</v>
      </c>
      <c r="CJ143" s="114">
        <f>BW143+BJ143</f>
        <v>0</v>
      </c>
      <c r="CK143" s="114">
        <f>BX143+BK143</f>
        <v>0</v>
      </c>
      <c r="CL143" s="114">
        <f>BZ143+BL143</f>
        <v>4737885</v>
      </c>
      <c r="CM143" s="114">
        <f>CA143+BM143</f>
        <v>4737885</v>
      </c>
      <c r="CN143" s="67">
        <f t="shared" si="572"/>
        <v>19287126</v>
      </c>
      <c r="CO143" s="169">
        <v>1080900</v>
      </c>
      <c r="CP143" s="178"/>
      <c r="CQ143" s="170">
        <v>1080900</v>
      </c>
      <c r="CR143" s="170"/>
      <c r="CS143" s="170"/>
      <c r="CT143" s="170"/>
      <c r="CU143" s="169">
        <f t="shared" si="597"/>
        <v>631730</v>
      </c>
      <c r="CV143" s="170"/>
      <c r="CW143" s="286"/>
      <c r="CX143" s="170"/>
      <c r="CY143" s="170"/>
      <c r="CZ143" s="170"/>
      <c r="DA143" s="170">
        <v>631730</v>
      </c>
      <c r="DB143" s="170">
        <v>631730</v>
      </c>
      <c r="DC143" s="169">
        <f t="shared" si="588"/>
        <v>1712630</v>
      </c>
      <c r="DD143" s="275">
        <f t="shared" si="593"/>
        <v>15630141</v>
      </c>
      <c r="DE143" s="114">
        <f>CQ143+CD143</f>
        <v>14730141</v>
      </c>
      <c r="DF143" s="114">
        <f>CR143+CE143</f>
        <v>0</v>
      </c>
      <c r="DG143" s="114">
        <f>CS143+CF143</f>
        <v>0</v>
      </c>
      <c r="DH143" s="114">
        <f>CT143+CG143</f>
        <v>900000</v>
      </c>
      <c r="DI143" s="275">
        <f>DJ143+DM143</f>
        <v>5369615</v>
      </c>
      <c r="DJ143" s="114">
        <f>CV143+CI143</f>
        <v>0</v>
      </c>
      <c r="DK143" s="114">
        <f>CX143+CJ143</f>
        <v>0</v>
      </c>
      <c r="DL143" s="114">
        <f>CY143+CK143</f>
        <v>0</v>
      </c>
      <c r="DM143" s="114">
        <f>DA143+CL143</f>
        <v>5369615</v>
      </c>
      <c r="DN143" s="114">
        <f>DB143+CM143</f>
        <v>5369615</v>
      </c>
      <c r="DO143" s="67">
        <f t="shared" si="594"/>
        <v>20999756</v>
      </c>
      <c r="DP143" s="169">
        <f>DR143+DU143</f>
        <v>0</v>
      </c>
      <c r="DQ143" s="178"/>
      <c r="DR143" s="170"/>
      <c r="DS143" s="170"/>
      <c r="DT143" s="170"/>
      <c r="DU143" s="170"/>
      <c r="DV143" s="169">
        <f t="shared" si="599"/>
        <v>18000</v>
      </c>
      <c r="DW143" s="170"/>
      <c r="DX143" s="286"/>
      <c r="DY143" s="170"/>
      <c r="DZ143" s="170"/>
      <c r="EA143" s="170"/>
      <c r="EB143" s="170">
        <v>18000</v>
      </c>
      <c r="EC143" s="170">
        <v>18000</v>
      </c>
      <c r="ED143" s="169">
        <f t="shared" si="590"/>
        <v>18000</v>
      </c>
      <c r="EE143" s="275">
        <f t="shared" si="569"/>
        <v>15630141</v>
      </c>
      <c r="EF143" s="114">
        <f>DR143+DE143</f>
        <v>14730141</v>
      </c>
      <c r="EG143" s="114">
        <f>DS143+DF143</f>
        <v>0</v>
      </c>
      <c r="EH143" s="114">
        <f>DT143+DG143</f>
        <v>0</v>
      </c>
      <c r="EI143" s="114">
        <f>DU143+DH143</f>
        <v>900000</v>
      </c>
      <c r="EJ143" s="275">
        <f>EK143+EN143</f>
        <v>5387615</v>
      </c>
      <c r="EK143" s="114">
        <f>DW143+DJ143</f>
        <v>0</v>
      </c>
      <c r="EL143" s="114">
        <f>DY143+DK143</f>
        <v>0</v>
      </c>
      <c r="EM143" s="114">
        <f>DZ143+DL143</f>
        <v>0</v>
      </c>
      <c r="EN143" s="114">
        <f>EB143+DM143</f>
        <v>5387615</v>
      </c>
      <c r="EO143" s="114">
        <f>EC143+DN143</f>
        <v>5387615</v>
      </c>
      <c r="EP143" s="67">
        <f t="shared" si="595"/>
        <v>21017756</v>
      </c>
    </row>
    <row r="144" spans="1:146" ht="12.75">
      <c r="A144" s="70"/>
      <c r="B144" s="70" t="s">
        <v>719</v>
      </c>
      <c r="C144" s="70"/>
      <c r="D144" s="70" t="s">
        <v>529</v>
      </c>
      <c r="E144" s="67">
        <f aca="true" t="shared" si="601" ref="E144:P144">E132+E129+E115+E81+E67+E47+E21</f>
        <v>261247694</v>
      </c>
      <c r="F144" s="67">
        <f t="shared" si="601"/>
        <v>234024069</v>
      </c>
      <c r="G144" s="67">
        <f t="shared" si="601"/>
        <v>77036827</v>
      </c>
      <c r="H144" s="67">
        <f t="shared" si="601"/>
        <v>8407737</v>
      </c>
      <c r="I144" s="67">
        <f t="shared" si="601"/>
        <v>0</v>
      </c>
      <c r="J144" s="67">
        <f t="shared" si="601"/>
        <v>7995020</v>
      </c>
      <c r="K144" s="67">
        <f t="shared" si="601"/>
        <v>1044030</v>
      </c>
      <c r="L144" s="67">
        <f t="shared" si="601"/>
        <v>134594</v>
      </c>
      <c r="M144" s="67">
        <f t="shared" si="601"/>
        <v>123171</v>
      </c>
      <c r="N144" s="67">
        <f t="shared" si="601"/>
        <v>6910990</v>
      </c>
      <c r="O144" s="67">
        <f t="shared" si="601"/>
        <v>6910990</v>
      </c>
      <c r="P144" s="67">
        <f t="shared" si="601"/>
        <v>269242714</v>
      </c>
      <c r="Q144" s="169">
        <f>R144+U144</f>
        <v>5812468</v>
      </c>
      <c r="R144" s="169">
        <f aca="true" t="shared" si="602" ref="R144:AA144">R21+R47+R67+R81+R115+R132+R129</f>
        <v>4912468</v>
      </c>
      <c r="S144" s="169">
        <f t="shared" si="602"/>
        <v>966560</v>
      </c>
      <c r="T144" s="169">
        <f t="shared" si="602"/>
        <v>52750</v>
      </c>
      <c r="U144" s="169">
        <f t="shared" si="602"/>
        <v>900000</v>
      </c>
      <c r="V144" s="169">
        <f t="shared" si="602"/>
        <v>9683155.1</v>
      </c>
      <c r="W144" s="169">
        <f t="shared" si="602"/>
        <v>1081969.01</v>
      </c>
      <c r="X144" s="169">
        <f t="shared" si="602"/>
        <v>0</v>
      </c>
      <c r="Y144" s="169">
        <f t="shared" si="602"/>
        <v>295600</v>
      </c>
      <c r="Z144" s="169">
        <f t="shared" si="602"/>
        <v>8601186.09</v>
      </c>
      <c r="AA144" s="169">
        <f t="shared" si="602"/>
        <v>7910837</v>
      </c>
      <c r="AB144" s="169">
        <f>Q144+V144</f>
        <v>15495623.1</v>
      </c>
      <c r="AC144" s="275">
        <f>AD144+AG144+AC136</f>
        <v>314177273</v>
      </c>
      <c r="AD144" s="67">
        <f>AD132+AD115+AD81+AD67+AD47+AD21+AD129</f>
        <v>310131273</v>
      </c>
      <c r="AE144" s="67">
        <f>AE132+AE115+AE81+AE67+AE47+AE21</f>
        <v>113352799</v>
      </c>
      <c r="AF144" s="67">
        <f>AF132+AF115+AF81+AF67+AF47+AF21</f>
        <v>12771496</v>
      </c>
      <c r="AG144" s="67">
        <f>AG132+AG115+AG81+AG67+AG47+AG21</f>
        <v>900000</v>
      </c>
      <c r="AH144" s="275">
        <f t="shared" si="575"/>
        <v>20925875.1</v>
      </c>
      <c r="AI144" s="67">
        <f>AI21+AI47+AI67+AI81+AI115+AI132+AI129</f>
        <v>2922099.01</v>
      </c>
      <c r="AJ144" s="67">
        <f>AJ21+AJ47+AJ67+AJ81+AJ115+AJ132</f>
        <v>507902</v>
      </c>
      <c r="AK144" s="67">
        <f>AK21+AK47+AK67+AK81+AK115+AK132</f>
        <v>454095</v>
      </c>
      <c r="AL144" s="67">
        <f>AL21+AL47+AL67+AL81+AL115+AL132</f>
        <v>18003776.09</v>
      </c>
      <c r="AM144" s="67">
        <f>AM21+AM47+AM67+AM81+AM115+AM132</f>
        <v>17293427</v>
      </c>
      <c r="AN144" s="67">
        <f t="shared" si="329"/>
        <v>335103148.1</v>
      </c>
      <c r="AO144" s="169">
        <f>AP144+AS144</f>
        <v>5100009</v>
      </c>
      <c r="AP144" s="169">
        <f aca="true" t="shared" si="603" ref="AP144:BA144">AP21+AP47+AP67+AP81+AP115+AP132+AP129</f>
        <v>5100009</v>
      </c>
      <c r="AQ144" s="169">
        <f t="shared" si="603"/>
        <v>1661612</v>
      </c>
      <c r="AR144" s="169">
        <f t="shared" si="603"/>
        <v>30752</v>
      </c>
      <c r="AS144" s="169">
        <f t="shared" si="603"/>
        <v>0</v>
      </c>
      <c r="AT144" s="169">
        <f t="shared" si="603"/>
        <v>7184574.9</v>
      </c>
      <c r="AU144" s="169">
        <f t="shared" si="603"/>
        <v>-1081969.01</v>
      </c>
      <c r="AV144" s="178">
        <f t="shared" si="603"/>
        <v>-1020859.98</v>
      </c>
      <c r="AW144" s="169">
        <f t="shared" si="603"/>
        <v>0</v>
      </c>
      <c r="AX144" s="169">
        <f t="shared" si="603"/>
        <v>-295600</v>
      </c>
      <c r="AY144" s="178">
        <f t="shared" si="603"/>
        <v>-690349.0900000001</v>
      </c>
      <c r="AZ144" s="169">
        <f t="shared" si="603"/>
        <v>8266543.91</v>
      </c>
      <c r="BA144" s="169">
        <f t="shared" si="603"/>
        <v>8956893</v>
      </c>
      <c r="BB144" s="169">
        <f t="shared" si="524"/>
        <v>12284583.9</v>
      </c>
      <c r="BC144" s="275">
        <f>BD144+BG144</f>
        <v>316116282</v>
      </c>
      <c r="BD144" s="67">
        <f>BD132+BD115+BD81+BD67+BD47+BD21+BD129</f>
        <v>315216282</v>
      </c>
      <c r="BE144" s="67">
        <f>BE132+BE115+BE81+BE67+BE47+BE21</f>
        <v>120168301</v>
      </c>
      <c r="BF144" s="67">
        <f>BF132+BF115+BF81+BF67+BF47+BF21</f>
        <v>13516308</v>
      </c>
      <c r="BG144" s="67">
        <f>BG132+BG115+BG81+BG67+BG47+BG21</f>
        <v>900000</v>
      </c>
      <c r="BH144" s="275">
        <f>BI144+BL144</f>
        <v>28110450</v>
      </c>
      <c r="BI144" s="67">
        <f>BI21+BI47+BI67+BI81+BI115+BI132+BI129</f>
        <v>1840130</v>
      </c>
      <c r="BJ144" s="67">
        <f>BJ21+BJ47+BJ67+BJ81+BJ115+BJ132</f>
        <v>507902</v>
      </c>
      <c r="BK144" s="67">
        <f>BK21+BK47+BK67+BK81+BK115+BK132</f>
        <v>158495</v>
      </c>
      <c r="BL144" s="67">
        <f>BL21+BL47+BL67+BL81+BL115+BL132</f>
        <v>26270320</v>
      </c>
      <c r="BM144" s="67">
        <f>BM21+BM47+BM67+BM81+BM115+BM132</f>
        <v>26250320</v>
      </c>
      <c r="BN144" s="67">
        <f t="shared" si="571"/>
        <v>344226732</v>
      </c>
      <c r="BO144" s="169">
        <f>BP144+BS144</f>
        <v>-776927.27</v>
      </c>
      <c r="BP144" s="169">
        <f aca="true" t="shared" si="604" ref="BP144:CA144">BP21+BP47+BP67+BP81+BP115+BP132+BP129</f>
        <v>-1732927.27</v>
      </c>
      <c r="BQ144" s="169">
        <f t="shared" si="604"/>
        <v>108817</v>
      </c>
      <c r="BR144" s="169">
        <f t="shared" si="604"/>
        <v>28169</v>
      </c>
      <c r="BS144" s="169">
        <f t="shared" si="604"/>
        <v>956000</v>
      </c>
      <c r="BT144" s="169">
        <f t="shared" si="604"/>
        <v>2325719.73</v>
      </c>
      <c r="BU144" s="169">
        <f t="shared" si="604"/>
        <v>0</v>
      </c>
      <c r="BV144" s="178">
        <f t="shared" si="604"/>
        <v>0</v>
      </c>
      <c r="BW144" s="169">
        <f t="shared" si="604"/>
        <v>0</v>
      </c>
      <c r="BX144" s="169">
        <f t="shared" si="604"/>
        <v>0</v>
      </c>
      <c r="BY144" s="178">
        <f t="shared" si="604"/>
        <v>0</v>
      </c>
      <c r="BZ144" s="169">
        <f t="shared" si="604"/>
        <v>2325719.73</v>
      </c>
      <c r="CA144" s="169">
        <f t="shared" si="604"/>
        <v>2325719.73</v>
      </c>
      <c r="CB144" s="169">
        <f t="shared" si="528"/>
        <v>1548792.46</v>
      </c>
      <c r="CC144" s="275">
        <f>CC21+CC47+CC67+CC81+CC115+CC129+CC132</f>
        <v>315339354.73</v>
      </c>
      <c r="CD144" s="67">
        <f>CD132+CD115+CD81+CD67+CD47+CD21+CD129</f>
        <v>313483354.73</v>
      </c>
      <c r="CE144" s="67">
        <f>CE132+CE115+CE81+CE67+CE47+CE21</f>
        <v>120125563</v>
      </c>
      <c r="CF144" s="67">
        <f>CF132+CF115+CF81+CF67+CF47+CF21</f>
        <v>13518308</v>
      </c>
      <c r="CG144" s="67">
        <f>CG132+CG115+CG81+CG67+CG47+CG21</f>
        <v>1856000</v>
      </c>
      <c r="CH144" s="275">
        <f t="shared" si="579"/>
        <v>30436169.73</v>
      </c>
      <c r="CI144" s="67">
        <f>CI21+CI47+CI67+CI81+CI115+CI132+CI129</f>
        <v>1840130</v>
      </c>
      <c r="CJ144" s="67">
        <f>CJ21+CJ47+CJ67+CJ81+CJ115+CJ132</f>
        <v>507902</v>
      </c>
      <c r="CK144" s="67">
        <f>CK21+CK47+CK67+CK81+CK115+CK132</f>
        <v>158495</v>
      </c>
      <c r="CL144" s="67">
        <f>CL21+CL47+CL67+CL81+CL115+CL132</f>
        <v>28596039.73</v>
      </c>
      <c r="CM144" s="67">
        <f>CM21+CM47+CM67+CM81+CM115+CM132</f>
        <v>28576039.73</v>
      </c>
      <c r="CN144" s="67">
        <f t="shared" si="572"/>
        <v>345775524.46000004</v>
      </c>
      <c r="CO144" s="169">
        <f>CQ144+CT144</f>
        <v>2905741.84</v>
      </c>
      <c r="CP144" s="178">
        <f aca="true" t="shared" si="605" ref="CP144:DB144">CP21+CP47+CP67+CP81+CP115+CP132+CP129</f>
        <v>208249.84</v>
      </c>
      <c r="CQ144" s="169">
        <f t="shared" si="605"/>
        <v>2905741.84</v>
      </c>
      <c r="CR144" s="169">
        <f t="shared" si="605"/>
        <v>441916</v>
      </c>
      <c r="CS144" s="169">
        <f t="shared" si="605"/>
        <v>625356</v>
      </c>
      <c r="CT144" s="169">
        <f t="shared" si="605"/>
        <v>0</v>
      </c>
      <c r="CU144" s="169">
        <f t="shared" si="605"/>
        <v>7111148</v>
      </c>
      <c r="CV144" s="169">
        <f t="shared" si="605"/>
        <v>0</v>
      </c>
      <c r="CW144" s="178">
        <f t="shared" si="605"/>
        <v>188754</v>
      </c>
      <c r="CX144" s="169">
        <f t="shared" si="605"/>
        <v>0</v>
      </c>
      <c r="CY144" s="169">
        <f t="shared" si="605"/>
        <v>0</v>
      </c>
      <c r="CZ144" s="178">
        <f t="shared" si="605"/>
        <v>0</v>
      </c>
      <c r="DA144" s="169">
        <f t="shared" si="605"/>
        <v>7111148</v>
      </c>
      <c r="DB144" s="169">
        <f t="shared" si="605"/>
        <v>7111148</v>
      </c>
      <c r="DC144" s="169">
        <f t="shared" si="588"/>
        <v>10016889.84</v>
      </c>
      <c r="DD144" s="275">
        <f>DD21+DD47+DD67+DD81+DD115+DD129+DD132</f>
        <v>318245096.57</v>
      </c>
      <c r="DE144" s="67">
        <f>DE132+DE115+DE81+DE67+DE47+DE21+DE129</f>
        <v>316389096.57</v>
      </c>
      <c r="DF144" s="67">
        <f>DF132+DF115+DF81+DF67+DF47+DF21</f>
        <v>120567479</v>
      </c>
      <c r="DG144" s="67">
        <f>DG132+DG115+DG81+DG67+DG47+DG21</f>
        <v>14143664</v>
      </c>
      <c r="DH144" s="67">
        <f>DH132+DH115+DH81+DH67+DH47+DH21</f>
        <v>1856000</v>
      </c>
      <c r="DI144" s="275">
        <f>DJ144+DM144</f>
        <v>37547317.730000004</v>
      </c>
      <c r="DJ144" s="67">
        <f>DJ21+DJ47+DJ67+DJ81+DJ115+DJ132+DJ129</f>
        <v>1840130</v>
      </c>
      <c r="DK144" s="67">
        <f>DK21+DK47+DK67+DK81+DK115+DK132</f>
        <v>507902</v>
      </c>
      <c r="DL144" s="67">
        <f>DL21+DL47+DL67+DL81+DL115+DL132</f>
        <v>158495</v>
      </c>
      <c r="DM144" s="67">
        <f>DM21+DM47+DM67+DM81+DM115+DM132</f>
        <v>35707187.730000004</v>
      </c>
      <c r="DN144" s="67">
        <f>DN21+DN47+DN67+DN81+DN115+DN132</f>
        <v>35687187.730000004</v>
      </c>
      <c r="DO144" s="67">
        <f t="shared" si="594"/>
        <v>355792414.3</v>
      </c>
      <c r="DP144" s="169">
        <f>DR144+DU144</f>
        <v>4391140</v>
      </c>
      <c r="DQ144" s="178">
        <f aca="true" t="shared" si="606" ref="DQ144:EC144">DQ21+DQ47+DQ67+DQ81+DQ115+DQ132+DQ129</f>
        <v>3650851</v>
      </c>
      <c r="DR144" s="169">
        <f>DR21+DR47+DR67+DR81+DR115+DR132+DR129</f>
        <v>4027140</v>
      </c>
      <c r="DS144" s="169">
        <f t="shared" si="606"/>
        <v>0</v>
      </c>
      <c r="DT144" s="169">
        <f t="shared" si="606"/>
        <v>63900</v>
      </c>
      <c r="DU144" s="169">
        <f t="shared" si="606"/>
        <v>364000</v>
      </c>
      <c r="DV144" s="169">
        <f t="shared" si="606"/>
        <v>532878</v>
      </c>
      <c r="DW144" s="169">
        <f t="shared" si="606"/>
        <v>0</v>
      </c>
      <c r="DX144" s="178">
        <f t="shared" si="606"/>
        <v>77225</v>
      </c>
      <c r="DY144" s="169">
        <f t="shared" si="606"/>
        <v>0</v>
      </c>
      <c r="DZ144" s="169">
        <f t="shared" si="606"/>
        <v>0</v>
      </c>
      <c r="EA144" s="178">
        <f t="shared" si="606"/>
        <v>0</v>
      </c>
      <c r="EB144" s="169">
        <f t="shared" si="606"/>
        <v>532878</v>
      </c>
      <c r="EC144" s="169">
        <f t="shared" si="606"/>
        <v>532878</v>
      </c>
      <c r="ED144" s="169">
        <f t="shared" si="590"/>
        <v>4924018</v>
      </c>
      <c r="EE144" s="275">
        <f>EE21+EE47+EE67+EE81+EE115+EE129+EE132</f>
        <v>322636236.57</v>
      </c>
      <c r="EF144" s="67">
        <f>EF132+EF115+EF81+EF67+EF47+EF21+EF129</f>
        <v>320416236.57</v>
      </c>
      <c r="EG144" s="67">
        <f>EG132+EG115+EG81+EG67+EG47+EG21</f>
        <v>120567479</v>
      </c>
      <c r="EH144" s="67">
        <f>EH132+EH115+EH81+EH67+EH47+EH21</f>
        <v>14207564</v>
      </c>
      <c r="EI144" s="67">
        <f>EI132+EI115+EI81+EI67+EI47+EI21</f>
        <v>2220000</v>
      </c>
      <c r="EJ144" s="275">
        <f>EK144+EN144</f>
        <v>38080195.730000004</v>
      </c>
      <c r="EK144" s="67">
        <f>EK21+EK47+EK67+EK81+EK115+EK132+EK129</f>
        <v>1840130</v>
      </c>
      <c r="EL144" s="67">
        <f>EL21+EL47+EL67+EL81+EL115+EL132</f>
        <v>507902</v>
      </c>
      <c r="EM144" s="67">
        <f>EM21+EM47+EM67+EM81+EM115+EM132</f>
        <v>158495</v>
      </c>
      <c r="EN144" s="67">
        <f>EN21+EN47+EN67+EN81+EN115+EN132</f>
        <v>36240065.730000004</v>
      </c>
      <c r="EO144" s="67">
        <f>EO21+EO47+EO67+EO81+EO115+EO132</f>
        <v>36220065.730000004</v>
      </c>
      <c r="EP144" s="67">
        <f t="shared" si="595"/>
        <v>360716432.3</v>
      </c>
    </row>
    <row r="145" spans="4:146" ht="12.75" hidden="1">
      <c r="D145" s="122" t="s">
        <v>468</v>
      </c>
      <c r="AC145" s="181">
        <f>дод_1!L80-дод_3!AC144+дод_2!K27</f>
        <v>-3146000</v>
      </c>
      <c r="AO145" s="181">
        <f>дод_1!P80-дод_3!AO144</f>
        <v>-3195685</v>
      </c>
      <c r="AT145" s="181">
        <f>дод_1!Q80-дод_3!AT144</f>
        <v>-8877783.97</v>
      </c>
      <c r="BA145" s="181">
        <f>дод_1!R80-дод_3!BA144</f>
        <v>-8938893</v>
      </c>
      <c r="BB145" s="343">
        <f t="shared" si="524"/>
        <v>-12073468.97</v>
      </c>
      <c r="BC145" s="181">
        <f>дод_1!T80-дод_3!BC144+дод_2!S27</f>
        <v>0</v>
      </c>
      <c r="BH145" s="181">
        <f>дод_1!U80-дод_3!BH144+дод_2!T27</f>
        <v>0</v>
      </c>
      <c r="BM145" s="478">
        <f>дод_1!V80-дод_3!BM144+дод_2!U27</f>
        <v>0</v>
      </c>
      <c r="BN145" s="479">
        <f t="shared" si="571"/>
        <v>0</v>
      </c>
      <c r="BO145" s="478">
        <f>дод_1!X80-дод_3!BO144</f>
        <v>1711739.27</v>
      </c>
      <c r="BT145" s="181">
        <f>BT144-дод_1!Y80</f>
        <v>1919877.73</v>
      </c>
      <c r="CB145" s="482">
        <f t="shared" si="528"/>
        <v>3631617</v>
      </c>
      <c r="CC145" s="479"/>
      <c r="CD145" s="33"/>
      <c r="CE145" s="33"/>
      <c r="CF145" s="33"/>
      <c r="CG145" s="33"/>
      <c r="CH145" s="479"/>
      <c r="CO145" s="181">
        <f>дод_1!AF80-дод_3!CO144</f>
        <v>6780994</v>
      </c>
      <c r="CP145" s="120"/>
      <c r="CU145" s="181">
        <f>дод_1!AG80-дод_3!CU144+дод_2!AF27</f>
        <v>0</v>
      </c>
      <c r="DC145" s="479">
        <f>CO145+CU145</f>
        <v>6780994</v>
      </c>
      <c r="DD145" s="181">
        <f>дод_1!AJ80-дод_3!DD144+дод_2!AI27</f>
        <v>4.0978193283081055E-08</v>
      </c>
      <c r="DI145" s="181">
        <f>дод_1!AK80-дод_3!DI144+дод_2!AJ27</f>
        <v>0</v>
      </c>
      <c r="DN145" s="181">
        <f>дод_1!AL80-дод_3!DN144+дод_2!AK27</f>
        <v>0</v>
      </c>
      <c r="DO145" s="181">
        <f>дод_1!AM80-дод_3!DO144+дод_2!AL27</f>
        <v>0</v>
      </c>
      <c r="DP145" s="181">
        <f>дод_1!AN80-дод_3!DP144</f>
        <v>-740289</v>
      </c>
      <c r="DQ145" s="120"/>
      <c r="DV145" s="181">
        <f>дод_1!AO80-дод_3!DV144</f>
        <v>-455653</v>
      </c>
      <c r="ED145" s="479">
        <f>DP145+DV145</f>
        <v>-1195942</v>
      </c>
      <c r="EE145" s="181">
        <f>дод_1!BK80-дод_3!EE144+дод_2!BJ27</f>
        <v>-322636236.57</v>
      </c>
      <c r="EJ145" s="181">
        <f>дод_1!BL80-дод_3!EJ144+дод_2!BK27</f>
        <v>-38080195.730000004</v>
      </c>
      <c r="EO145" s="181">
        <f>дод_1!BM80-дод_3!EO144+дод_2!BL27</f>
        <v>-36220065.730000004</v>
      </c>
      <c r="EP145" s="181">
        <f>дод_1!BN80-дод_3!EP144+дод_2!BM27</f>
        <v>-360716432.3</v>
      </c>
    </row>
    <row r="146" spans="4:121" ht="12.75" hidden="1">
      <c r="D146" s="349" t="s">
        <v>418</v>
      </c>
      <c r="E146" s="350"/>
      <c r="F146" s="351"/>
      <c r="G146" s="351"/>
      <c r="H146" s="351"/>
      <c r="I146" s="351"/>
      <c r="J146" s="350"/>
      <c r="K146" s="351"/>
      <c r="L146" s="351"/>
      <c r="M146" s="350"/>
      <c r="N146" s="351"/>
      <c r="O146" s="351"/>
      <c r="P146" s="350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2">
        <v>4409169</v>
      </c>
      <c r="AP146" s="351"/>
      <c r="AQ146" s="351"/>
      <c r="AR146" s="351"/>
      <c r="AS146" s="351"/>
      <c r="AT146" s="352">
        <v>7710409</v>
      </c>
      <c r="BM146" s="33"/>
      <c r="BN146" s="33"/>
      <c r="BO146" s="479">
        <v>106260.73</v>
      </c>
      <c r="CC146" s="33"/>
      <c r="CD146" s="33"/>
      <c r="CE146" s="33"/>
      <c r="CF146" s="33"/>
      <c r="CG146" s="33"/>
      <c r="CH146" s="33"/>
      <c r="CP146" s="122"/>
      <c r="DQ146" s="122"/>
    </row>
    <row r="147" spans="4:135" ht="12" hidden="1">
      <c r="D147" s="351" t="s">
        <v>458</v>
      </c>
      <c r="E147" s="350"/>
      <c r="F147" s="351"/>
      <c r="G147" s="351"/>
      <c r="H147" s="351"/>
      <c r="I147" s="351"/>
      <c r="J147" s="350"/>
      <c r="K147" s="351"/>
      <c r="L147" s="351"/>
      <c r="M147" s="350"/>
      <c r="N147" s="351"/>
      <c r="O147" s="351"/>
      <c r="P147" s="350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2">
        <v>244285</v>
      </c>
      <c r="AP147" s="351"/>
      <c r="AQ147" s="351"/>
      <c r="AR147" s="351"/>
      <c r="AS147" s="351"/>
      <c r="AT147" s="352">
        <v>18000</v>
      </c>
      <c r="BO147">
        <v>181117</v>
      </c>
      <c r="CP147" s="122"/>
      <c r="DQ147" s="122"/>
      <c r="EE147">
        <v>321895947.57</v>
      </c>
    </row>
    <row r="148" spans="4:135" ht="12" hidden="1">
      <c r="D148" s="351" t="s">
        <v>459</v>
      </c>
      <c r="E148" s="350"/>
      <c r="F148" s="351"/>
      <c r="G148" s="351"/>
      <c r="H148" s="351"/>
      <c r="I148" s="351"/>
      <c r="J148" s="350"/>
      <c r="K148" s="351"/>
      <c r="L148" s="351"/>
      <c r="M148" s="350"/>
      <c r="N148" s="351"/>
      <c r="O148" s="351"/>
      <c r="P148" s="350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1"/>
      <c r="AK148" s="351"/>
      <c r="AL148" s="351"/>
      <c r="AM148" s="351"/>
      <c r="AN148" s="351"/>
      <c r="AO148" s="353">
        <v>0</v>
      </c>
      <c r="AP148" s="351"/>
      <c r="AQ148" s="351"/>
      <c r="AR148" s="351"/>
      <c r="AS148" s="351"/>
      <c r="AT148" s="352">
        <v>1228484</v>
      </c>
      <c r="BO148">
        <v>2880600</v>
      </c>
      <c r="CP148" s="122"/>
      <c r="DQ148" s="122"/>
      <c r="EE148" s="181">
        <f>EE147-EE144</f>
        <v>-740289</v>
      </c>
    </row>
    <row r="149" spans="4:121" ht="12" hidden="1">
      <c r="D149" s="351" t="s">
        <v>438</v>
      </c>
      <c r="E149" s="350"/>
      <c r="F149" s="351"/>
      <c r="G149" s="351"/>
      <c r="H149" s="351"/>
      <c r="I149" s="351"/>
      <c r="J149" s="350"/>
      <c r="K149" s="351"/>
      <c r="L149" s="351"/>
      <c r="M149" s="350"/>
      <c r="N149" s="351"/>
      <c r="O149" s="351"/>
      <c r="P149" s="350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1"/>
      <c r="AL149" s="351"/>
      <c r="AM149" s="351"/>
      <c r="AN149" s="351"/>
      <c r="AO149" s="353"/>
      <c r="AP149" s="351"/>
      <c r="AQ149" s="351"/>
      <c r="AR149" s="351"/>
      <c r="AS149" s="351"/>
      <c r="AT149" s="352"/>
      <c r="BO149">
        <v>514229</v>
      </c>
      <c r="CP149" s="122"/>
      <c r="DQ149" s="122"/>
    </row>
    <row r="150" spans="4:135" ht="12" hidden="1">
      <c r="D150" s="351" t="s">
        <v>439</v>
      </c>
      <c r="E150" s="350"/>
      <c r="F150" s="351"/>
      <c r="G150" s="351"/>
      <c r="H150" s="351"/>
      <c r="I150" s="351"/>
      <c r="J150" s="350"/>
      <c r="K150" s="351"/>
      <c r="L150" s="351"/>
      <c r="M150" s="350"/>
      <c r="N150" s="351"/>
      <c r="O150" s="351"/>
      <c r="P150" s="350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351"/>
      <c r="AB150" s="351"/>
      <c r="AC150" s="351"/>
      <c r="AD150" s="351"/>
      <c r="AE150" s="351"/>
      <c r="AF150" s="351"/>
      <c r="AG150" s="351"/>
      <c r="AH150" s="351"/>
      <c r="AI150" s="351"/>
      <c r="AJ150" s="351"/>
      <c r="AK150" s="351"/>
      <c r="AL150" s="351"/>
      <c r="AM150" s="351"/>
      <c r="AN150" s="351"/>
      <c r="AO150" s="353">
        <v>431555</v>
      </c>
      <c r="AP150" s="351"/>
      <c r="AQ150" s="351"/>
      <c r="AR150" s="351"/>
      <c r="AS150" s="351"/>
      <c r="AT150" s="352"/>
      <c r="BO150">
        <v>153000</v>
      </c>
      <c r="CP150" s="122"/>
      <c r="DD150">
        <v>28800</v>
      </c>
      <c r="DQ150" s="122"/>
      <c r="EE150">
        <v>28800</v>
      </c>
    </row>
    <row r="151" spans="4:121" ht="12.75" hidden="1">
      <c r="D151" s="354" t="s">
        <v>460</v>
      </c>
      <c r="E151" s="350"/>
      <c r="F151" s="351"/>
      <c r="G151" s="351"/>
      <c r="H151" s="351"/>
      <c r="I151" s="351"/>
      <c r="J151" s="350"/>
      <c r="K151" s="351"/>
      <c r="L151" s="351"/>
      <c r="M151" s="350"/>
      <c r="N151" s="351"/>
      <c r="O151" s="351"/>
      <c r="P151" s="350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5">
        <f>SUM(AO146:AO150)</f>
        <v>5085009</v>
      </c>
      <c r="AP151" s="355"/>
      <c r="AQ151" s="355"/>
      <c r="AR151" s="355"/>
      <c r="AS151" s="355"/>
      <c r="AT151" s="355">
        <f>SUM(AT146:AT148)</f>
        <v>8956893</v>
      </c>
      <c r="AU151" s="347"/>
      <c r="BO151" s="477">
        <f>SUM(BO146:BO150)</f>
        <v>3835206.73</v>
      </c>
      <c r="CP151" s="122"/>
      <c r="DQ151" s="122"/>
    </row>
    <row r="152" spans="4:121" ht="12" hidden="1">
      <c r="D152" s="351" t="s">
        <v>466</v>
      </c>
      <c r="E152" s="350"/>
      <c r="F152" s="351"/>
      <c r="G152" s="351"/>
      <c r="H152" s="351"/>
      <c r="I152" s="351"/>
      <c r="J152" s="350"/>
      <c r="K152" s="351"/>
      <c r="L152" s="351"/>
      <c r="M152" s="350"/>
      <c r="N152" s="351"/>
      <c r="O152" s="351"/>
      <c r="P152" s="350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3"/>
      <c r="AP152" s="351"/>
      <c r="AQ152" s="351"/>
      <c r="AR152" s="351"/>
      <c r="AS152" s="351"/>
      <c r="AT152" s="352">
        <f>AV144+AY144</f>
        <v>-1711209.07</v>
      </c>
      <c r="CP152" s="122"/>
      <c r="DQ152" s="122"/>
    </row>
    <row r="153" spans="4:121" ht="12" hidden="1">
      <c r="D153" s="351" t="s">
        <v>467</v>
      </c>
      <c r="E153" s="350"/>
      <c r="F153" s="351"/>
      <c r="G153" s="351"/>
      <c r="H153" s="351"/>
      <c r="I153" s="351"/>
      <c r="J153" s="350"/>
      <c r="K153" s="351"/>
      <c r="L153" s="351"/>
      <c r="M153" s="350"/>
      <c r="N153" s="351"/>
      <c r="O153" s="351"/>
      <c r="P153" s="350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  <c r="AA153" s="351"/>
      <c r="AB153" s="351"/>
      <c r="AC153" s="351"/>
      <c r="AD153" s="351"/>
      <c r="AE153" s="351"/>
      <c r="AF153" s="351"/>
      <c r="AG153" s="351"/>
      <c r="AH153" s="351"/>
      <c r="AI153" s="351"/>
      <c r="AJ153" s="351"/>
      <c r="AK153" s="351"/>
      <c r="AL153" s="351"/>
      <c r="AM153" s="351"/>
      <c r="AN153" s="351"/>
      <c r="AO153" s="353"/>
      <c r="AP153" s="351"/>
      <c r="AQ153" s="351"/>
      <c r="AR153" s="351"/>
      <c r="AS153" s="351"/>
      <c r="AT153" s="352">
        <v>-61109.03</v>
      </c>
      <c r="CP153" s="122"/>
      <c r="DQ153" s="122"/>
    </row>
    <row r="154" spans="4:121" ht="12.75" hidden="1">
      <c r="D154" s="354" t="s">
        <v>461</v>
      </c>
      <c r="E154" s="350"/>
      <c r="F154" s="351"/>
      <c r="G154" s="351"/>
      <c r="H154" s="351"/>
      <c r="I154" s="351"/>
      <c r="J154" s="350"/>
      <c r="K154" s="351"/>
      <c r="L154" s="351"/>
      <c r="M154" s="350"/>
      <c r="N154" s="351"/>
      <c r="O154" s="351"/>
      <c r="P154" s="350"/>
      <c r="Q154" s="351"/>
      <c r="R154" s="351"/>
      <c r="S154" s="351"/>
      <c r="T154" s="351"/>
      <c r="U154" s="351"/>
      <c r="V154" s="351"/>
      <c r="W154" s="351"/>
      <c r="X154" s="351"/>
      <c r="Y154" s="351"/>
      <c r="Z154" s="351"/>
      <c r="AA154" s="351"/>
      <c r="AB154" s="351"/>
      <c r="AC154" s="351"/>
      <c r="AD154" s="351"/>
      <c r="AE154" s="351"/>
      <c r="AF154" s="351"/>
      <c r="AG154" s="351"/>
      <c r="AH154" s="351"/>
      <c r="AI154" s="351"/>
      <c r="AJ154" s="351"/>
      <c r="AK154" s="351"/>
      <c r="AL154" s="351"/>
      <c r="AM154" s="351"/>
      <c r="AN154" s="351"/>
      <c r="AO154" s="355">
        <f>AO151+AO152</f>
        <v>5085009</v>
      </c>
      <c r="AP154" s="351"/>
      <c r="AQ154" s="351"/>
      <c r="AR154" s="351"/>
      <c r="AS154" s="351"/>
      <c r="AT154" s="355">
        <f>AT151+AT152+AT153</f>
        <v>7184574.899999999</v>
      </c>
      <c r="CP154" s="122"/>
      <c r="DQ154" s="122"/>
    </row>
    <row r="155" spans="4:121" ht="12.75" hidden="1">
      <c r="D155" s="122" t="s">
        <v>465</v>
      </c>
      <c r="AO155" s="348">
        <f>AO144-AO154</f>
        <v>15000</v>
      </c>
      <c r="AT155" s="120">
        <f>AT144-AT154</f>
        <v>0</v>
      </c>
      <c r="CP155" s="122"/>
      <c r="DQ155" s="122"/>
    </row>
    <row r="156" spans="4:121" ht="12.75">
      <c r="D156" s="122"/>
      <c r="AO156" s="348"/>
      <c r="AT156" s="120"/>
      <c r="CP156" s="122"/>
      <c r="DQ156" s="122"/>
    </row>
    <row r="157" spans="4:121" ht="12.75">
      <c r="D157" s="122"/>
      <c r="AO157" s="348"/>
      <c r="AT157" s="120"/>
      <c r="CP157" s="122"/>
      <c r="DQ157" s="122"/>
    </row>
    <row r="158" spans="1:121" ht="18">
      <c r="A158" s="85" t="s">
        <v>254</v>
      </c>
      <c r="B158" s="86"/>
      <c r="C158" s="86"/>
      <c r="D158" s="85"/>
      <c r="E158" s="271"/>
      <c r="F158" s="271"/>
      <c r="G158" s="272"/>
      <c r="H158" s="272"/>
      <c r="I158" s="272"/>
      <c r="J158" s="271"/>
      <c r="K158" s="273"/>
      <c r="L158" s="272"/>
      <c r="M158" s="271"/>
      <c r="N158" s="272"/>
      <c r="O158" s="272"/>
      <c r="P158" s="271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0"/>
      <c r="AJ158" s="200"/>
      <c r="AK158" s="200"/>
      <c r="AL158" s="200"/>
      <c r="AM158" s="200"/>
      <c r="AN158" s="200"/>
      <c r="CP158" s="122"/>
      <c r="DQ158" s="122"/>
    </row>
    <row r="159" spans="1:149" ht="17.25">
      <c r="A159" s="734" t="s">
        <v>313</v>
      </c>
      <c r="B159" s="734"/>
      <c r="C159" s="734"/>
      <c r="D159" s="734"/>
      <c r="E159" s="734"/>
      <c r="F159" s="734"/>
      <c r="G159" s="734"/>
      <c r="H159" s="734"/>
      <c r="I159" s="734"/>
      <c r="J159" s="734"/>
      <c r="K159" s="734"/>
      <c r="L159" s="734"/>
      <c r="M159" s="734"/>
      <c r="N159" s="734"/>
      <c r="O159" s="734"/>
      <c r="P159" s="734"/>
      <c r="Q159" s="734"/>
      <c r="R159" s="734"/>
      <c r="S159" s="734"/>
      <c r="T159" s="734"/>
      <c r="U159" s="734"/>
      <c r="V159" s="734"/>
      <c r="W159" s="734"/>
      <c r="X159" s="734"/>
      <c r="Y159" s="734"/>
      <c r="Z159" s="734"/>
      <c r="AA159" s="734"/>
      <c r="AB159" s="734"/>
      <c r="AC159" s="734"/>
      <c r="AD159" s="734"/>
      <c r="AE159" s="734"/>
      <c r="AF159" s="734"/>
      <c r="AG159" s="734"/>
      <c r="AH159" s="734"/>
      <c r="AI159" s="734"/>
      <c r="AJ159" s="734"/>
      <c r="AK159" s="734"/>
      <c r="AL159" s="734"/>
      <c r="AM159" s="734"/>
      <c r="AN159" s="734"/>
      <c r="BE159" s="85" t="s">
        <v>319</v>
      </c>
      <c r="CE159" s="86" t="s">
        <v>319</v>
      </c>
      <c r="CF159" s="165"/>
      <c r="CP159" s="122"/>
      <c r="DF159" s="734" t="s">
        <v>319</v>
      </c>
      <c r="DG159" s="734"/>
      <c r="DH159" s="734"/>
      <c r="DI159" s="734"/>
      <c r="DJ159" s="734"/>
      <c r="DK159" s="734"/>
      <c r="DL159" s="734"/>
      <c r="DM159" s="734"/>
      <c r="DN159" s="734"/>
      <c r="DO159" s="734"/>
      <c r="DP159" s="734"/>
      <c r="DQ159" s="734"/>
      <c r="DR159" s="734"/>
      <c r="DS159" s="734"/>
      <c r="DT159" s="734"/>
      <c r="DU159" s="734"/>
      <c r="DV159" s="734"/>
      <c r="DW159" s="734"/>
      <c r="DX159" s="734"/>
      <c r="DY159" s="734"/>
      <c r="DZ159" s="734"/>
      <c r="EA159" s="734"/>
      <c r="EB159" s="734"/>
      <c r="EC159" s="734"/>
      <c r="ED159" s="734"/>
      <c r="EE159" s="734"/>
      <c r="EF159" s="734"/>
      <c r="EG159" s="734"/>
      <c r="EH159" s="734"/>
      <c r="EI159" s="734"/>
      <c r="EJ159" s="734"/>
      <c r="EK159" s="734"/>
      <c r="EL159" s="734"/>
      <c r="EM159" s="734"/>
      <c r="EN159" s="734"/>
      <c r="EO159" s="734"/>
      <c r="EP159" s="734"/>
      <c r="EQ159" s="734"/>
      <c r="ER159" s="734"/>
      <c r="ES159" s="734"/>
    </row>
    <row r="160" spans="94:121" ht="12">
      <c r="CP160" s="122"/>
      <c r="DQ160" s="122"/>
    </row>
    <row r="161" spans="94:121" ht="12">
      <c r="CP161" s="122"/>
      <c r="DQ161" s="122"/>
    </row>
    <row r="162" spans="94:121" ht="12">
      <c r="CP162" s="122"/>
      <c r="DQ162" s="122"/>
    </row>
    <row r="163" spans="94:121" ht="12">
      <c r="CP163" s="122"/>
      <c r="DQ163" s="122"/>
    </row>
    <row r="164" spans="94:121" ht="12">
      <c r="CP164" s="122"/>
      <c r="DQ164" s="122"/>
    </row>
    <row r="165" spans="94:121" ht="12">
      <c r="CP165" s="122"/>
      <c r="DQ165" s="122"/>
    </row>
    <row r="166" spans="94:121" ht="12">
      <c r="CP166" s="122"/>
      <c r="DQ166" s="122"/>
    </row>
    <row r="167" spans="94:121" ht="12">
      <c r="CP167" s="122"/>
      <c r="DQ167" s="122"/>
    </row>
    <row r="168" spans="94:121" ht="12">
      <c r="CP168" s="122"/>
      <c r="DQ168" s="122"/>
    </row>
    <row r="169" spans="94:121" ht="12">
      <c r="CP169" s="122"/>
      <c r="DQ169" s="122"/>
    </row>
    <row r="170" spans="94:121" ht="12">
      <c r="CP170" s="122"/>
      <c r="DQ170" s="122"/>
    </row>
    <row r="171" spans="94:121" ht="12">
      <c r="CP171" s="122"/>
      <c r="DQ171" s="122"/>
    </row>
    <row r="172" spans="94:121" ht="12">
      <c r="CP172" s="122"/>
      <c r="DQ172" s="122"/>
    </row>
    <row r="173" spans="94:121" ht="12">
      <c r="CP173" s="122"/>
      <c r="DQ173" s="122"/>
    </row>
    <row r="174" spans="94:121" ht="12">
      <c r="CP174" s="122"/>
      <c r="DQ174" s="122"/>
    </row>
    <row r="175" spans="94:121" ht="12">
      <c r="CP175" s="122"/>
      <c r="DQ175" s="122"/>
    </row>
    <row r="176" spans="94:121" ht="12">
      <c r="CP176" s="122"/>
      <c r="DQ176" s="122"/>
    </row>
    <row r="177" spans="94:121" ht="12">
      <c r="CP177" s="122"/>
      <c r="DQ177" s="122"/>
    </row>
    <row r="178" spans="94:121" ht="12">
      <c r="CP178" s="122"/>
      <c r="DQ178" s="122"/>
    </row>
    <row r="179" spans="94:121" ht="12">
      <c r="CP179" s="122"/>
      <c r="DQ179" s="122"/>
    </row>
    <row r="180" spans="94:121" ht="12">
      <c r="CP180" s="122"/>
      <c r="DQ180" s="122"/>
    </row>
    <row r="181" spans="94:121" ht="12">
      <c r="CP181" s="122"/>
      <c r="DQ181" s="122"/>
    </row>
    <row r="182" spans="94:121" ht="12">
      <c r="CP182" s="122"/>
      <c r="DQ182" s="122"/>
    </row>
    <row r="183" spans="94:121" ht="12">
      <c r="CP183" s="122"/>
      <c r="DQ183" s="122"/>
    </row>
    <row r="184" spans="94:121" ht="12">
      <c r="CP184" s="122"/>
      <c r="DQ184" s="122"/>
    </row>
    <row r="185" spans="94:121" ht="12">
      <c r="CP185" s="122"/>
      <c r="DQ185" s="122"/>
    </row>
    <row r="186" spans="94:121" ht="12">
      <c r="CP186" s="122"/>
      <c r="DQ186" s="122"/>
    </row>
    <row r="187" spans="94:121" ht="12">
      <c r="CP187" s="122"/>
      <c r="DQ187" s="122"/>
    </row>
    <row r="188" spans="94:121" ht="12">
      <c r="CP188" s="122"/>
      <c r="DQ188" s="122"/>
    </row>
    <row r="189" spans="94:121" ht="12">
      <c r="CP189" s="122"/>
      <c r="DQ189" s="122"/>
    </row>
    <row r="190" spans="94:121" ht="12">
      <c r="CP190" s="122"/>
      <c r="DQ190" s="122"/>
    </row>
    <row r="191" spans="94:121" ht="12">
      <c r="CP191" s="122"/>
      <c r="DQ191" s="122"/>
    </row>
    <row r="192" spans="94:121" ht="12">
      <c r="CP192" s="122"/>
      <c r="DQ192" s="122"/>
    </row>
    <row r="193" spans="94:121" ht="12">
      <c r="CP193" s="122"/>
      <c r="DQ193" s="122"/>
    </row>
    <row r="194" spans="94:121" ht="12">
      <c r="CP194" s="122"/>
      <c r="DQ194" s="122"/>
    </row>
    <row r="195" spans="94:121" ht="12">
      <c r="CP195" s="122"/>
      <c r="DQ195" s="122"/>
    </row>
    <row r="196" spans="94:121" ht="12">
      <c r="CP196" s="122"/>
      <c r="DQ196" s="122"/>
    </row>
    <row r="197" spans="94:121" ht="12">
      <c r="CP197" s="122"/>
      <c r="DQ197" s="122"/>
    </row>
    <row r="198" spans="94:121" ht="12">
      <c r="CP198" s="122"/>
      <c r="DQ198" s="122"/>
    </row>
    <row r="199" spans="94:121" ht="12">
      <c r="CP199" s="122"/>
      <c r="DQ199" s="122"/>
    </row>
    <row r="200" spans="94:121" ht="12">
      <c r="CP200" s="122"/>
      <c r="DQ200" s="122"/>
    </row>
    <row r="201" spans="94:121" ht="12">
      <c r="CP201" s="122"/>
      <c r="DQ201" s="122"/>
    </row>
    <row r="202" spans="94:121" ht="12">
      <c r="CP202" s="122"/>
      <c r="DQ202" s="122"/>
    </row>
    <row r="203" spans="94:121" ht="12">
      <c r="CP203" s="122"/>
      <c r="DQ203" s="122"/>
    </row>
    <row r="204" spans="94:121" ht="12">
      <c r="CP204" s="122"/>
      <c r="DQ204" s="122"/>
    </row>
    <row r="205" spans="94:121" ht="12">
      <c r="CP205" s="122"/>
      <c r="DQ205" s="122"/>
    </row>
    <row r="206" spans="94:121" ht="12">
      <c r="CP206" s="122"/>
      <c r="DQ206" s="122"/>
    </row>
    <row r="207" spans="94:121" ht="12">
      <c r="CP207" s="122"/>
      <c r="DQ207" s="122"/>
    </row>
    <row r="208" spans="94:121" ht="12">
      <c r="CP208" s="122"/>
      <c r="DQ208" s="122"/>
    </row>
    <row r="209" spans="94:121" ht="12">
      <c r="CP209" s="122"/>
      <c r="DQ209" s="122"/>
    </row>
    <row r="210" spans="94:121" ht="12">
      <c r="CP210" s="122"/>
      <c r="DQ210" s="122"/>
    </row>
    <row r="211" spans="94:121" ht="12">
      <c r="CP211" s="122"/>
      <c r="DQ211" s="122"/>
    </row>
    <row r="212" spans="94:121" ht="12">
      <c r="CP212" s="122"/>
      <c r="DQ212" s="122"/>
    </row>
    <row r="213" spans="94:121" ht="12">
      <c r="CP213" s="122"/>
      <c r="DQ213" s="122"/>
    </row>
    <row r="214" spans="94:121" ht="12">
      <c r="CP214" s="122"/>
      <c r="DQ214" s="122"/>
    </row>
    <row r="215" spans="94:121" ht="12">
      <c r="CP215" s="122"/>
      <c r="DQ215" s="122"/>
    </row>
    <row r="216" spans="94:121" ht="12">
      <c r="CP216" s="122"/>
      <c r="DQ216" s="122"/>
    </row>
    <row r="217" spans="94:121" ht="12">
      <c r="CP217" s="122"/>
      <c r="DQ217" s="122"/>
    </row>
    <row r="218" spans="94:121" ht="12">
      <c r="CP218" s="122"/>
      <c r="DQ218" s="122"/>
    </row>
    <row r="219" spans="94:121" ht="12">
      <c r="CP219" s="122"/>
      <c r="DQ219" s="122"/>
    </row>
    <row r="220" spans="94:121" ht="12">
      <c r="CP220" s="122"/>
      <c r="DQ220" s="122"/>
    </row>
    <row r="221" spans="94:121" ht="12">
      <c r="CP221" s="122"/>
      <c r="DQ221" s="122"/>
    </row>
    <row r="222" spans="94:121" ht="12">
      <c r="CP222" s="122"/>
      <c r="DQ222" s="122"/>
    </row>
    <row r="223" spans="94:121" ht="12">
      <c r="CP223" s="122"/>
      <c r="DQ223" s="122"/>
    </row>
    <row r="224" spans="94:121" ht="12">
      <c r="CP224" s="122"/>
      <c r="DQ224" s="122"/>
    </row>
    <row r="225" spans="94:121" ht="12">
      <c r="CP225" s="122"/>
      <c r="DQ225" s="122"/>
    </row>
    <row r="226" spans="94:121" ht="12">
      <c r="CP226" s="122"/>
      <c r="DQ226" s="122"/>
    </row>
    <row r="227" spans="94:121" ht="12">
      <c r="CP227" s="122"/>
      <c r="DQ227" s="122"/>
    </row>
    <row r="228" spans="94:121" ht="12">
      <c r="CP228" s="122"/>
      <c r="DQ228" s="122"/>
    </row>
    <row r="229" spans="94:121" ht="12">
      <c r="CP229" s="122"/>
      <c r="DQ229" s="122"/>
    </row>
  </sheetData>
  <sheetProtection password="F0DB" sheet="1" formatRows="0" insertColumns="0" insertRows="0" insertHyperlinks="0" deleteColumns="0" deleteRows="0" selectLockedCells="1" sort="0" autoFilter="0" pivotTables="0" selectUnlockedCells="1"/>
  <autoFilter ref="A20:BN159"/>
  <mergeCells count="238">
    <mergeCell ref="A10:EO10"/>
    <mergeCell ref="A11:EO11"/>
    <mergeCell ref="DF159:ES159"/>
    <mergeCell ref="DM6:DO6"/>
    <mergeCell ref="DM7:DO7"/>
    <mergeCell ref="DM1:DO1"/>
    <mergeCell ref="DM2:DO2"/>
    <mergeCell ref="DM3:DO3"/>
    <mergeCell ref="DM5:DO5"/>
    <mergeCell ref="DN18:DN19"/>
    <mergeCell ref="DM17:DM19"/>
    <mergeCell ref="EN1:EP1"/>
    <mergeCell ref="M5:P5"/>
    <mergeCell ref="M6:P6"/>
    <mergeCell ref="M7:P7"/>
    <mergeCell ref="S18:S19"/>
    <mergeCell ref="O18:O19"/>
    <mergeCell ref="J16:O16"/>
    <mergeCell ref="P16:P19"/>
    <mergeCell ref="J17:J19"/>
    <mergeCell ref="K17:K19"/>
    <mergeCell ref="L17:M17"/>
    <mergeCell ref="G17:H17"/>
    <mergeCell ref="E16:I16"/>
    <mergeCell ref="E17:E19"/>
    <mergeCell ref="A16:A19"/>
    <mergeCell ref="C16:C19"/>
    <mergeCell ref="D16:D19"/>
    <mergeCell ref="F17:F19"/>
    <mergeCell ref="B16:B19"/>
    <mergeCell ref="H18:H19"/>
    <mergeCell ref="V17:V19"/>
    <mergeCell ref="W17:W19"/>
    <mergeCell ref="I17:I19"/>
    <mergeCell ref="L18:L19"/>
    <mergeCell ref="M18:M19"/>
    <mergeCell ref="N17:N19"/>
    <mergeCell ref="T18:T19"/>
    <mergeCell ref="Q15:AB15"/>
    <mergeCell ref="Q16:U16"/>
    <mergeCell ref="V16:AA16"/>
    <mergeCell ref="Q17:Q19"/>
    <mergeCell ref="R17:R19"/>
    <mergeCell ref="S17:T17"/>
    <mergeCell ref="AA18:AA19"/>
    <mergeCell ref="X17:Y17"/>
    <mergeCell ref="U17:U19"/>
    <mergeCell ref="Y18:Y19"/>
    <mergeCell ref="AH17:AH19"/>
    <mergeCell ref="AI17:AI19"/>
    <mergeCell ref="AL17:AL19"/>
    <mergeCell ref="AH16:AM16"/>
    <mergeCell ref="AC15:AN15"/>
    <mergeCell ref="BK2:BN2"/>
    <mergeCell ref="BK3:BN3"/>
    <mergeCell ref="BK5:BN5"/>
    <mergeCell ref="AK6:AN6"/>
    <mergeCell ref="AK7:AN7"/>
    <mergeCell ref="BK6:BN6"/>
    <mergeCell ref="AO15:BB15"/>
    <mergeCell ref="BC15:BN15"/>
    <mergeCell ref="A9:EO9"/>
    <mergeCell ref="BK7:BN7"/>
    <mergeCell ref="AK1:AN1"/>
    <mergeCell ref="AK2:AN2"/>
    <mergeCell ref="AK3:AN3"/>
    <mergeCell ref="AK5:AN5"/>
    <mergeCell ref="BK1:BN1"/>
    <mergeCell ref="Z17:Z19"/>
    <mergeCell ref="AF18:AF19"/>
    <mergeCell ref="AC16:AG16"/>
    <mergeCell ref="AC17:AC19"/>
    <mergeCell ref="AD17:AD19"/>
    <mergeCell ref="AE17:AF17"/>
    <mergeCell ref="AG17:AG19"/>
    <mergeCell ref="AE18:AE19"/>
    <mergeCell ref="AB16:AB19"/>
    <mergeCell ref="BN16:BN19"/>
    <mergeCell ref="AO17:AO19"/>
    <mergeCell ref="AP17:AP19"/>
    <mergeCell ref="BF18:BF19"/>
    <mergeCell ref="AZ17:AZ19"/>
    <mergeCell ref="AW18:AW19"/>
    <mergeCell ref="AW17:AX17"/>
    <mergeCell ref="BB16:BB19"/>
    <mergeCell ref="BC16:BG16"/>
    <mergeCell ref="BE18:BE19"/>
    <mergeCell ref="BL17:BL19"/>
    <mergeCell ref="BH16:BM16"/>
    <mergeCell ref="BM18:BM19"/>
    <mergeCell ref="BH17:BH19"/>
    <mergeCell ref="BJ18:BJ19"/>
    <mergeCell ref="BK18:BK19"/>
    <mergeCell ref="BI17:BI19"/>
    <mergeCell ref="BJ17:BK17"/>
    <mergeCell ref="AO16:AS16"/>
    <mergeCell ref="AT16:BA16"/>
    <mergeCell ref="AR18:AR19"/>
    <mergeCell ref="BC17:BC19"/>
    <mergeCell ref="AY17:AY19"/>
    <mergeCell ref="A159:AN159"/>
    <mergeCell ref="BG17:BG19"/>
    <mergeCell ref="BD17:BD19"/>
    <mergeCell ref="AQ18:AQ19"/>
    <mergeCell ref="AX18:AX19"/>
    <mergeCell ref="BA18:BA19"/>
    <mergeCell ref="BE17:BF17"/>
    <mergeCell ref="G18:G19"/>
    <mergeCell ref="AQ17:AR17"/>
    <mergeCell ref="CC15:CN15"/>
    <mergeCell ref="BO16:BS16"/>
    <mergeCell ref="BT16:CA16"/>
    <mergeCell ref="CB16:CB19"/>
    <mergeCell ref="CC16:CG16"/>
    <mergeCell ref="CH16:CM16"/>
    <mergeCell ref="CN16:CN19"/>
    <mergeCell ref="BW18:BW19"/>
    <mergeCell ref="BX18:BX19"/>
    <mergeCell ref="BQ17:BR17"/>
    <mergeCell ref="X18:X19"/>
    <mergeCell ref="AK18:AK19"/>
    <mergeCell ref="AM18:AM19"/>
    <mergeCell ref="AV17:AV19"/>
    <mergeCell ref="AU17:AU19"/>
    <mergeCell ref="AN16:AN19"/>
    <mergeCell ref="AJ17:AK17"/>
    <mergeCell ref="AJ18:AJ19"/>
    <mergeCell ref="AS17:AS19"/>
    <mergeCell ref="AT17:AT19"/>
    <mergeCell ref="DE17:DE19"/>
    <mergeCell ref="BR18:BR19"/>
    <mergeCell ref="BO17:BO19"/>
    <mergeCell ref="BW17:BX17"/>
    <mergeCell ref="CF18:CF19"/>
    <mergeCell ref="CP17:CP19"/>
    <mergeCell ref="CU17:CU19"/>
    <mergeCell ref="CS18:CS19"/>
    <mergeCell ref="CW17:CW19"/>
    <mergeCell ref="BO15:CB15"/>
    <mergeCell ref="BV17:BV19"/>
    <mergeCell ref="BU17:BU19"/>
    <mergeCell ref="BY17:BY19"/>
    <mergeCell ref="BZ17:BZ19"/>
    <mergeCell ref="BS17:BS19"/>
    <mergeCell ref="BT17:BT19"/>
    <mergeCell ref="BQ18:BQ19"/>
    <mergeCell ref="BP17:BP19"/>
    <mergeCell ref="CL6:CN6"/>
    <mergeCell ref="CL7:CN7"/>
    <mergeCell ref="CC17:CC19"/>
    <mergeCell ref="CD17:CD19"/>
    <mergeCell ref="CJ18:CJ19"/>
    <mergeCell ref="CH17:CH19"/>
    <mergeCell ref="CE17:CF17"/>
    <mergeCell ref="CG17:CG19"/>
    <mergeCell ref="CL1:CN1"/>
    <mergeCell ref="CL2:CN2"/>
    <mergeCell ref="CL3:CN3"/>
    <mergeCell ref="CL5:CN5"/>
    <mergeCell ref="CO17:CO19"/>
    <mergeCell ref="CQ17:CQ19"/>
    <mergeCell ref="CM18:CM19"/>
    <mergeCell ref="CA18:CA19"/>
    <mergeCell ref="CE18:CE19"/>
    <mergeCell ref="CI17:CI19"/>
    <mergeCell ref="CJ17:CK17"/>
    <mergeCell ref="CL17:CL19"/>
    <mergeCell ref="CK18:CK19"/>
    <mergeCell ref="CO15:DC15"/>
    <mergeCell ref="DD15:DO15"/>
    <mergeCell ref="CO16:CT16"/>
    <mergeCell ref="CU16:DB16"/>
    <mergeCell ref="DC16:DC19"/>
    <mergeCell ref="DD16:DH16"/>
    <mergeCell ref="DI16:DN16"/>
    <mergeCell ref="DO16:DO19"/>
    <mergeCell ref="CV17:CV19"/>
    <mergeCell ref="CR18:CR19"/>
    <mergeCell ref="CR17:CS17"/>
    <mergeCell ref="CT17:CT19"/>
    <mergeCell ref="DB18:DB19"/>
    <mergeCell ref="DF18:DF19"/>
    <mergeCell ref="CX17:CY17"/>
    <mergeCell ref="CZ17:CZ19"/>
    <mergeCell ref="DA17:DA19"/>
    <mergeCell ref="CX18:CX19"/>
    <mergeCell ref="CY18:CY19"/>
    <mergeCell ref="DD17:DD19"/>
    <mergeCell ref="DG18:DG19"/>
    <mergeCell ref="DK18:DK19"/>
    <mergeCell ref="DI17:DI19"/>
    <mergeCell ref="DJ17:DJ19"/>
    <mergeCell ref="DK17:DL17"/>
    <mergeCell ref="DL18:DL19"/>
    <mergeCell ref="DH17:DH19"/>
    <mergeCell ref="DF17:DG17"/>
    <mergeCell ref="DP17:DP19"/>
    <mergeCell ref="EN2:EP2"/>
    <mergeCell ref="EN3:EP3"/>
    <mergeCell ref="EN5:EP5"/>
    <mergeCell ref="EN6:EP6"/>
    <mergeCell ref="EA17:EA19"/>
    <mergeCell ref="EN7:EP7"/>
    <mergeCell ref="DP15:ED15"/>
    <mergeCell ref="EE15:EP15"/>
    <mergeCell ref="DP16:DU16"/>
    <mergeCell ref="DV16:EC16"/>
    <mergeCell ref="ED16:ED19"/>
    <mergeCell ref="EE16:EI16"/>
    <mergeCell ref="EJ16:EO16"/>
    <mergeCell ref="EB17:EB19"/>
    <mergeCell ref="EE17:EE19"/>
    <mergeCell ref="EP16:EP19"/>
    <mergeCell ref="DY17:DZ17"/>
    <mergeCell ref="DQ17:DQ19"/>
    <mergeCell ref="EJ17:EJ19"/>
    <mergeCell ref="EK17:EK19"/>
    <mergeCell ref="EC18:EC19"/>
    <mergeCell ref="EG18:EG19"/>
    <mergeCell ref="EH18:EH19"/>
    <mergeCell ref="DR17:DR19"/>
    <mergeCell ref="EF17:EF19"/>
    <mergeCell ref="EG17:EH17"/>
    <mergeCell ref="EI17:EI19"/>
    <mergeCell ref="EM18:EM19"/>
    <mergeCell ref="EO18:EO19"/>
    <mergeCell ref="EL17:EM17"/>
    <mergeCell ref="EN17:EN19"/>
    <mergeCell ref="EL18:EL19"/>
    <mergeCell ref="DS18:DS19"/>
    <mergeCell ref="DT18:DT19"/>
    <mergeCell ref="DY18:DY19"/>
    <mergeCell ref="DZ18:DZ19"/>
    <mergeCell ref="DV17:DV19"/>
    <mergeCell ref="DW17:DW19"/>
    <mergeCell ref="DX17:DX19"/>
    <mergeCell ref="DU17:DU19"/>
    <mergeCell ref="DS17:DT17"/>
  </mergeCells>
  <printOptions/>
  <pageMargins left="0.39" right="0.16" top="0.37" bottom="0.16" header="0.33" footer="0.16"/>
  <pageSetup fitToHeight="7" horizontalDpi="600" verticalDpi="600" orientation="landscape" paperSize="9" scale="64" r:id="rId1"/>
  <rowBreaks count="2" manualBreakCount="2">
    <brk id="37" max="145" man="1"/>
    <brk id="64" max="14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view="pageBreakPreview" zoomScale="60" zoomScaleNormal="50" workbookViewId="0" topLeftCell="A22">
      <selection activeCell="O16" sqref="O16"/>
    </sheetView>
  </sheetViews>
  <sheetFormatPr defaultColWidth="9.00390625" defaultRowHeight="12.75"/>
  <cols>
    <col min="1" max="1" width="17.125" style="2" customWidth="1"/>
    <col min="2" max="2" width="37.50390625" style="2" customWidth="1"/>
    <col min="3" max="3" width="24.50390625" style="2" customWidth="1"/>
    <col min="4" max="4" width="20.25390625" style="2" customWidth="1"/>
    <col min="5" max="5" width="15.50390625" style="2" customWidth="1"/>
    <col min="6" max="6" width="16.50390625" style="2" customWidth="1"/>
    <col min="7" max="7" width="16.125" style="2" customWidth="1"/>
    <col min="8" max="8" width="17.75390625" style="2" customWidth="1"/>
    <col min="9" max="9" width="23.875" style="2" customWidth="1"/>
    <col min="10" max="10" width="16.50390625" style="2" customWidth="1"/>
    <col min="11" max="11" width="18.50390625" style="2" customWidth="1"/>
    <col min="12" max="12" width="20.125" style="2" customWidth="1"/>
    <col min="13" max="13" width="15.125" style="2" customWidth="1"/>
    <col min="14" max="14" width="14.50390625" style="2" customWidth="1"/>
    <col min="15" max="15" width="13.75390625" style="2" customWidth="1"/>
    <col min="16" max="16" width="14.50390625" style="2" customWidth="1"/>
    <col min="17" max="17" width="14.75390625" style="2" customWidth="1"/>
    <col min="18" max="18" width="24.50390625" style="2" customWidth="1"/>
    <col min="19" max="19" width="26.50390625" style="2" customWidth="1"/>
    <col min="20" max="20" width="17.50390625" style="2" customWidth="1"/>
    <col min="21" max="21" width="15.125" style="2" customWidth="1"/>
    <col min="22" max="23" width="18.00390625" style="2" customWidth="1"/>
    <col min="24" max="24" width="17.125" style="2" customWidth="1"/>
    <col min="25" max="25" width="18.00390625" style="2" customWidth="1"/>
    <col min="26" max="26" width="15.50390625" style="2" customWidth="1"/>
    <col min="27" max="27" width="36.50390625" style="2" customWidth="1"/>
    <col min="28" max="28" width="18.00390625" style="2" customWidth="1"/>
    <col min="29" max="30" width="20.125" style="2" customWidth="1"/>
    <col min="31" max="31" width="14.75390625" style="2" customWidth="1"/>
    <col min="32" max="32" width="17.875" style="2" customWidth="1"/>
    <col min="33" max="33" width="18.875" style="2" customWidth="1"/>
    <col min="34" max="34" width="16.50390625" style="2" customWidth="1"/>
    <col min="35" max="35" width="18.75390625" style="2" customWidth="1"/>
    <col min="36" max="16384" width="9.125" style="2" customWidth="1"/>
  </cols>
  <sheetData>
    <row r="1" spans="12:19" ht="15">
      <c r="L1" s="21"/>
      <c r="M1" s="21"/>
      <c r="P1" s="5"/>
      <c r="Q1" s="21" t="s">
        <v>578</v>
      </c>
      <c r="S1" s="21"/>
    </row>
    <row r="2" spans="12:19" ht="15">
      <c r="L2" s="21"/>
      <c r="M2" s="21"/>
      <c r="P2" s="5"/>
      <c r="Q2" s="21" t="s">
        <v>543</v>
      </c>
      <c r="S2" s="21"/>
    </row>
    <row r="3" spans="12:19" ht="15">
      <c r="L3" s="21"/>
      <c r="M3" s="21"/>
      <c r="P3" s="5"/>
      <c r="Q3" s="21" t="s">
        <v>130</v>
      </c>
      <c r="S3" s="21"/>
    </row>
    <row r="4" spans="16:19" ht="15">
      <c r="P4" s="5"/>
      <c r="Q4" s="5"/>
      <c r="S4" s="5"/>
    </row>
    <row r="5" spans="1:35" ht="15">
      <c r="A5" s="6"/>
      <c r="L5" s="21"/>
      <c r="M5" s="21"/>
      <c r="P5" s="5"/>
      <c r="Q5" s="21" t="s">
        <v>578</v>
      </c>
      <c r="S5" s="21"/>
      <c r="T5" s="21"/>
      <c r="U5" s="21"/>
      <c r="V5" s="46"/>
      <c r="W5" s="46"/>
      <c r="X5" s="46"/>
      <c r="Y5" s="46"/>
      <c r="Z5" s="46"/>
      <c r="AA5" s="46"/>
      <c r="AB5" s="46"/>
      <c r="AC5" s="21"/>
      <c r="AD5" s="21"/>
      <c r="AE5" s="21"/>
      <c r="AF5" s="21"/>
      <c r="AG5" s="21"/>
      <c r="AH5" s="21"/>
      <c r="AI5" s="21"/>
    </row>
    <row r="6" spans="12:35" ht="15">
      <c r="L6" s="21"/>
      <c r="M6" s="21"/>
      <c r="P6" s="5"/>
      <c r="Q6" s="21" t="s">
        <v>543</v>
      </c>
      <c r="S6" s="21"/>
      <c r="T6" s="21"/>
      <c r="U6" s="21"/>
      <c r="V6" s="46"/>
      <c r="W6" s="46"/>
      <c r="X6" s="46"/>
      <c r="Y6" s="46"/>
      <c r="Z6" s="46"/>
      <c r="AA6" s="46"/>
      <c r="AB6" s="46"/>
      <c r="AC6" s="21"/>
      <c r="AD6" s="21"/>
      <c r="AE6" s="21"/>
      <c r="AF6" s="21"/>
      <c r="AG6" s="21"/>
      <c r="AH6" s="21"/>
      <c r="AI6" s="21"/>
    </row>
    <row r="7" spans="12:35" ht="15">
      <c r="L7" s="21"/>
      <c r="M7" s="21"/>
      <c r="P7" s="5"/>
      <c r="Q7" s="21" t="s">
        <v>78</v>
      </c>
      <c r="S7" s="21"/>
      <c r="T7" s="21"/>
      <c r="U7" s="21"/>
      <c r="V7" s="46"/>
      <c r="W7" s="46"/>
      <c r="X7" s="46"/>
      <c r="Y7" s="46"/>
      <c r="Z7" s="46"/>
      <c r="AA7" s="46"/>
      <c r="AB7" s="46"/>
      <c r="AC7" s="21"/>
      <c r="AD7" s="21"/>
      <c r="AE7" s="21"/>
      <c r="AF7" s="21"/>
      <c r="AG7" s="21"/>
      <c r="AH7" s="21"/>
      <c r="AI7" s="21"/>
    </row>
    <row r="10" spans="1:35" ht="39" customHeight="1">
      <c r="A10" s="35"/>
      <c r="B10" s="750" t="s">
        <v>77</v>
      </c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36"/>
    </row>
    <row r="11" spans="1:35" s="8" customFormat="1" ht="0" customHeight="1" hidden="1">
      <c r="A11" s="37"/>
      <c r="B11" s="750"/>
      <c r="C11" s="750"/>
      <c r="D11" s="750"/>
      <c r="E11" s="750"/>
      <c r="F11" s="750"/>
      <c r="G11" s="750"/>
      <c r="H11" s="750"/>
      <c r="I11" s="750"/>
      <c r="J11" s="750"/>
      <c r="K11" s="750"/>
      <c r="L11" s="75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37"/>
    </row>
    <row r="12" spans="1:35" ht="23.25" customHeight="1" thickBot="1">
      <c r="A12" s="6"/>
      <c r="L12" s="467"/>
      <c r="AI12" s="25" t="s">
        <v>548</v>
      </c>
    </row>
    <row r="13" spans="1:35" ht="24.75" customHeight="1">
      <c r="A13" s="751" t="s">
        <v>532</v>
      </c>
      <c r="B13" s="754" t="s">
        <v>584</v>
      </c>
      <c r="C13" s="760" t="s">
        <v>635</v>
      </c>
      <c r="D13" s="761"/>
      <c r="E13" s="761"/>
      <c r="F13" s="761"/>
      <c r="G13" s="761"/>
      <c r="H13" s="761"/>
      <c r="I13" s="761"/>
      <c r="J13" s="761"/>
      <c r="K13" s="761"/>
      <c r="M13" s="761" t="s">
        <v>635</v>
      </c>
      <c r="N13" s="761"/>
      <c r="O13" s="761"/>
      <c r="P13" s="761"/>
      <c r="Q13" s="761"/>
      <c r="R13" s="761"/>
      <c r="S13" s="761"/>
      <c r="T13" s="761"/>
      <c r="U13" s="761"/>
      <c r="V13" s="761"/>
      <c r="W13" s="761"/>
      <c r="X13" s="761"/>
      <c r="Y13" s="761"/>
      <c r="Z13" s="761"/>
      <c r="AA13" s="761"/>
      <c r="AB13" s="761"/>
      <c r="AC13" s="761"/>
      <c r="AD13" s="761"/>
      <c r="AE13" s="761"/>
      <c r="AF13" s="761"/>
      <c r="AG13" s="761"/>
      <c r="AH13" s="761"/>
      <c r="AI13" s="762" t="s">
        <v>529</v>
      </c>
    </row>
    <row r="14" spans="1:35" ht="18" customHeight="1">
      <c r="A14" s="752"/>
      <c r="B14" s="755"/>
      <c r="C14" s="757" t="s">
        <v>636</v>
      </c>
      <c r="D14" s="758"/>
      <c r="E14" s="758"/>
      <c r="F14" s="758"/>
      <c r="G14" s="758"/>
      <c r="H14" s="758"/>
      <c r="I14" s="758"/>
      <c r="J14" s="758"/>
      <c r="K14" s="758"/>
      <c r="L14" s="758" t="s">
        <v>636</v>
      </c>
      <c r="M14" s="758"/>
      <c r="N14" s="758"/>
      <c r="O14" s="758"/>
      <c r="P14" s="758"/>
      <c r="Q14" s="758"/>
      <c r="R14" s="758"/>
      <c r="S14" s="758"/>
      <c r="T14" s="758"/>
      <c r="U14" s="758"/>
      <c r="V14" s="759"/>
      <c r="W14" s="757" t="s">
        <v>561</v>
      </c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  <c r="AH14" s="759"/>
      <c r="AI14" s="763"/>
    </row>
    <row r="15" spans="1:35" ht="17.25" customHeight="1">
      <c r="A15" s="753"/>
      <c r="B15" s="756"/>
      <c r="C15" s="757" t="s">
        <v>653</v>
      </c>
      <c r="D15" s="758"/>
      <c r="E15" s="758"/>
      <c r="F15" s="759"/>
      <c r="G15" s="764" t="s">
        <v>90</v>
      </c>
      <c r="H15" s="765"/>
      <c r="I15" s="765"/>
      <c r="J15" s="765"/>
      <c r="K15" s="765"/>
      <c r="L15" s="766"/>
      <c r="M15" s="764" t="s">
        <v>334</v>
      </c>
      <c r="N15" s="765"/>
      <c r="O15" s="765"/>
      <c r="P15" s="765"/>
      <c r="Q15" s="765"/>
      <c r="R15" s="765"/>
      <c r="S15" s="765"/>
      <c r="T15" s="765"/>
      <c r="U15" s="765"/>
      <c r="V15" s="765"/>
      <c r="W15" s="765" t="s">
        <v>335</v>
      </c>
      <c r="X15" s="765"/>
      <c r="Y15" s="765"/>
      <c r="Z15" s="765"/>
      <c r="AA15" s="765"/>
      <c r="AB15" s="765"/>
      <c r="AC15" s="765"/>
      <c r="AD15" s="765"/>
      <c r="AE15" s="765"/>
      <c r="AF15" s="765"/>
      <c r="AG15" s="765"/>
      <c r="AH15" s="766"/>
      <c r="AI15" s="763"/>
    </row>
    <row r="16" spans="1:35" ht="112.5" customHeight="1">
      <c r="A16" s="753"/>
      <c r="B16" s="756"/>
      <c r="C16" s="436" t="s">
        <v>637</v>
      </c>
      <c r="D16" s="436" t="s">
        <v>87</v>
      </c>
      <c r="E16" s="441" t="s">
        <v>653</v>
      </c>
      <c r="F16" s="442" t="s">
        <v>89</v>
      </c>
      <c r="G16" s="441" t="s">
        <v>76</v>
      </c>
      <c r="H16" s="441" t="s">
        <v>160</v>
      </c>
      <c r="I16" s="441" t="s">
        <v>760</v>
      </c>
      <c r="J16" s="441" t="s">
        <v>346</v>
      </c>
      <c r="K16" s="63" t="s">
        <v>139</v>
      </c>
      <c r="L16" s="443" t="s">
        <v>333</v>
      </c>
      <c r="M16" s="183" t="s">
        <v>387</v>
      </c>
      <c r="N16" s="183" t="s">
        <v>331</v>
      </c>
      <c r="O16" s="183" t="s">
        <v>757</v>
      </c>
      <c r="P16" s="584" t="s">
        <v>758</v>
      </c>
      <c r="Q16" s="183" t="s">
        <v>332</v>
      </c>
      <c r="R16" s="126" t="s">
        <v>179</v>
      </c>
      <c r="S16" s="126" t="s">
        <v>180</v>
      </c>
      <c r="T16" s="649" t="s">
        <v>134</v>
      </c>
      <c r="U16" s="183" t="s">
        <v>759</v>
      </c>
      <c r="V16" s="88" t="s">
        <v>528</v>
      </c>
      <c r="W16" s="435" t="s">
        <v>486</v>
      </c>
      <c r="X16" s="435" t="s">
        <v>336</v>
      </c>
      <c r="Y16" s="435" t="s">
        <v>487</v>
      </c>
      <c r="Z16" s="435" t="s">
        <v>772</v>
      </c>
      <c r="AA16" s="644" t="s">
        <v>136</v>
      </c>
      <c r="AB16" s="435" t="s">
        <v>761</v>
      </c>
      <c r="AC16" s="435" t="s">
        <v>91</v>
      </c>
      <c r="AD16" s="435" t="s">
        <v>131</v>
      </c>
      <c r="AE16" s="183" t="s">
        <v>667</v>
      </c>
      <c r="AF16" s="435" t="s">
        <v>92</v>
      </c>
      <c r="AG16" s="435" t="s">
        <v>178</v>
      </c>
      <c r="AH16" s="98" t="s">
        <v>528</v>
      </c>
      <c r="AI16" s="763"/>
    </row>
    <row r="17" spans="1:35" ht="24.75" customHeight="1">
      <c r="A17" s="394" t="s">
        <v>535</v>
      </c>
      <c r="B17" s="38" t="s">
        <v>82</v>
      </c>
      <c r="C17" s="89"/>
      <c r="D17" s="89"/>
      <c r="E17" s="89"/>
      <c r="F17" s="100">
        <f>SUM(C17:D17)</f>
        <v>0</v>
      </c>
      <c r="G17" s="101">
        <v>96178</v>
      </c>
      <c r="H17" s="101">
        <v>264604</v>
      </c>
      <c r="I17" s="102"/>
      <c r="J17" s="102"/>
      <c r="K17" s="101"/>
      <c r="L17" s="102"/>
      <c r="M17" s="102"/>
      <c r="N17" s="102"/>
      <c r="O17" s="102"/>
      <c r="P17" s="101"/>
      <c r="Q17" s="102"/>
      <c r="R17" s="102"/>
      <c r="S17" s="102"/>
      <c r="T17" s="102"/>
      <c r="U17" s="102"/>
      <c r="V17" s="102">
        <f>SUM(G17:Q17)</f>
        <v>360782</v>
      </c>
      <c r="W17" s="102"/>
      <c r="X17" s="102"/>
      <c r="Y17" s="102"/>
      <c r="Z17" s="102"/>
      <c r="AA17" s="102"/>
      <c r="AB17" s="102"/>
      <c r="AC17" s="102"/>
      <c r="AD17" s="292"/>
      <c r="AE17" s="292"/>
      <c r="AF17" s="103"/>
      <c r="AG17" s="182"/>
      <c r="AH17" s="104">
        <f aca="true" t="shared" si="0" ref="AH17:AH31">SUM(W17:AF17)</f>
        <v>0</v>
      </c>
      <c r="AI17" s="105">
        <f aca="true" t="shared" si="1" ref="AI17:AI33">AH17+V17+F17</f>
        <v>360782</v>
      </c>
    </row>
    <row r="18" spans="1:35" ht="24.75" customHeight="1">
      <c r="A18" s="400" t="s">
        <v>341</v>
      </c>
      <c r="B18" s="38" t="s">
        <v>314</v>
      </c>
      <c r="C18" s="89"/>
      <c r="D18" s="89"/>
      <c r="E18" s="89"/>
      <c r="F18" s="100">
        <f aca="true" t="shared" si="2" ref="F18:F23">SUM(C18:D18)</f>
        <v>0</v>
      </c>
      <c r="G18" s="101"/>
      <c r="H18" s="101"/>
      <c r="I18" s="102"/>
      <c r="J18" s="102"/>
      <c r="K18" s="101"/>
      <c r="L18" s="102">
        <v>200000</v>
      </c>
      <c r="M18" s="102"/>
      <c r="N18" s="102"/>
      <c r="O18" s="102"/>
      <c r="P18" s="101"/>
      <c r="Q18" s="102"/>
      <c r="R18" s="102"/>
      <c r="S18" s="102"/>
      <c r="T18" s="102"/>
      <c r="U18" s="102"/>
      <c r="V18" s="102">
        <f>SUM(G18:S18)</f>
        <v>200000</v>
      </c>
      <c r="W18" s="102"/>
      <c r="X18" s="102"/>
      <c r="Y18" s="102"/>
      <c r="Z18" s="102"/>
      <c r="AA18" s="102"/>
      <c r="AB18" s="102"/>
      <c r="AC18" s="102"/>
      <c r="AD18" s="292"/>
      <c r="AE18" s="292"/>
      <c r="AF18" s="182"/>
      <c r="AG18" s="182"/>
      <c r="AH18" s="104">
        <f t="shared" si="0"/>
        <v>0</v>
      </c>
      <c r="AI18" s="105">
        <f t="shared" si="1"/>
        <v>200000</v>
      </c>
    </row>
    <row r="19" spans="1:35" ht="24.75" customHeight="1">
      <c r="A19" s="394" t="s">
        <v>363</v>
      </c>
      <c r="B19" s="38" t="s">
        <v>315</v>
      </c>
      <c r="C19" s="89"/>
      <c r="D19" s="89"/>
      <c r="E19" s="89"/>
      <c r="F19" s="100">
        <f t="shared" si="2"/>
        <v>0</v>
      </c>
      <c r="G19" s="101"/>
      <c r="H19" s="101"/>
      <c r="I19" s="102"/>
      <c r="J19" s="102"/>
      <c r="K19" s="101"/>
      <c r="L19" s="102">
        <v>400000</v>
      </c>
      <c r="M19" s="102"/>
      <c r="N19" s="102"/>
      <c r="O19" s="102"/>
      <c r="P19" s="101"/>
      <c r="Q19" s="102"/>
      <c r="R19" s="102"/>
      <c r="S19" s="102"/>
      <c r="T19" s="102"/>
      <c r="U19" s="102"/>
      <c r="V19" s="102">
        <f aca="true" t="shared" si="3" ref="V19:V28">SUM(G19:S19)</f>
        <v>400000</v>
      </c>
      <c r="W19" s="102"/>
      <c r="X19" s="102"/>
      <c r="Y19" s="102"/>
      <c r="Z19" s="102"/>
      <c r="AA19" s="102"/>
      <c r="AB19" s="102"/>
      <c r="AC19" s="102"/>
      <c r="AD19" s="292"/>
      <c r="AE19" s="292"/>
      <c r="AF19" s="182"/>
      <c r="AG19" s="182"/>
      <c r="AH19" s="104">
        <f t="shared" si="0"/>
        <v>0</v>
      </c>
      <c r="AI19" s="105">
        <f t="shared" si="1"/>
        <v>400000</v>
      </c>
    </row>
    <row r="20" spans="1:35" ht="24.75" customHeight="1">
      <c r="A20" s="400" t="s">
        <v>342</v>
      </c>
      <c r="B20" s="38" t="s">
        <v>316</v>
      </c>
      <c r="C20" s="89"/>
      <c r="D20" s="89"/>
      <c r="E20" s="89"/>
      <c r="F20" s="100">
        <f t="shared" si="2"/>
        <v>0</v>
      </c>
      <c r="G20" s="101"/>
      <c r="H20" s="101"/>
      <c r="I20" s="102"/>
      <c r="J20" s="102"/>
      <c r="K20" s="101"/>
      <c r="L20" s="102">
        <v>200000</v>
      </c>
      <c r="M20" s="102"/>
      <c r="N20" s="102"/>
      <c r="O20" s="102"/>
      <c r="P20" s="101"/>
      <c r="Q20" s="102"/>
      <c r="R20" s="102"/>
      <c r="S20" s="102"/>
      <c r="T20" s="102"/>
      <c r="U20" s="102"/>
      <c r="V20" s="102">
        <f t="shared" si="3"/>
        <v>200000</v>
      </c>
      <c r="W20" s="102"/>
      <c r="X20" s="102"/>
      <c r="Y20" s="102"/>
      <c r="Z20" s="102"/>
      <c r="AA20" s="102"/>
      <c r="AB20" s="102"/>
      <c r="AC20" s="102"/>
      <c r="AD20" s="292"/>
      <c r="AE20" s="292"/>
      <c r="AF20" s="182"/>
      <c r="AG20" s="182"/>
      <c r="AH20" s="104">
        <f t="shared" si="0"/>
        <v>0</v>
      </c>
      <c r="AI20" s="105">
        <f t="shared" si="1"/>
        <v>200000</v>
      </c>
    </row>
    <row r="21" spans="1:35" ht="24.75" customHeight="1">
      <c r="A21" s="394" t="s">
        <v>344</v>
      </c>
      <c r="B21" s="38" t="s">
        <v>345</v>
      </c>
      <c r="C21" s="89"/>
      <c r="D21" s="89"/>
      <c r="E21" s="89"/>
      <c r="F21" s="100">
        <f t="shared" si="2"/>
        <v>0</v>
      </c>
      <c r="G21" s="101"/>
      <c r="H21" s="101"/>
      <c r="I21" s="102"/>
      <c r="J21" s="102"/>
      <c r="K21" s="101"/>
      <c r="L21" s="102"/>
      <c r="M21" s="102"/>
      <c r="N21" s="102"/>
      <c r="O21" s="102"/>
      <c r="P21" s="101"/>
      <c r="Q21" s="102"/>
      <c r="R21" s="102">
        <v>700000</v>
      </c>
      <c r="S21" s="102"/>
      <c r="T21" s="102"/>
      <c r="U21" s="102"/>
      <c r="V21" s="102">
        <f t="shared" si="3"/>
        <v>700000</v>
      </c>
      <c r="W21" s="102">
        <v>972500</v>
      </c>
      <c r="X21" s="102"/>
      <c r="Y21" s="102">
        <v>2000000</v>
      </c>
      <c r="Z21" s="102"/>
      <c r="AA21" s="102"/>
      <c r="AB21" s="102"/>
      <c r="AC21" s="102"/>
      <c r="AD21" s="292"/>
      <c r="AE21" s="292"/>
      <c r="AF21" s="182"/>
      <c r="AG21" s="182"/>
      <c r="AH21" s="104">
        <f t="shared" si="0"/>
        <v>2972500</v>
      </c>
      <c r="AI21" s="105">
        <f t="shared" si="1"/>
        <v>3672500</v>
      </c>
    </row>
    <row r="22" spans="1:35" ht="24.75" customHeight="1">
      <c r="A22" s="394" t="s">
        <v>343</v>
      </c>
      <c r="B22" s="38" t="s">
        <v>317</v>
      </c>
      <c r="C22" s="89"/>
      <c r="D22" s="89"/>
      <c r="E22" s="89">
        <v>89600</v>
      </c>
      <c r="F22" s="100">
        <f>SUM(C22:E22)</f>
        <v>89600</v>
      </c>
      <c r="G22" s="101"/>
      <c r="H22" s="101"/>
      <c r="I22" s="102"/>
      <c r="J22" s="102"/>
      <c r="K22" s="101"/>
      <c r="L22" s="102">
        <v>100000</v>
      </c>
      <c r="M22" s="102"/>
      <c r="N22" s="102"/>
      <c r="O22" s="102"/>
      <c r="P22" s="101"/>
      <c r="Q22" s="102"/>
      <c r="R22" s="102"/>
      <c r="S22" s="102"/>
      <c r="T22" s="102"/>
      <c r="U22" s="102"/>
      <c r="V22" s="102">
        <f t="shared" si="3"/>
        <v>100000</v>
      </c>
      <c r="W22" s="102"/>
      <c r="X22" s="102"/>
      <c r="Y22" s="102"/>
      <c r="Z22" s="102"/>
      <c r="AA22" s="102"/>
      <c r="AB22" s="102"/>
      <c r="AC22" s="102"/>
      <c r="AD22" s="292"/>
      <c r="AE22" s="292"/>
      <c r="AF22" s="182"/>
      <c r="AG22" s="182"/>
      <c r="AH22" s="104">
        <f t="shared" si="0"/>
        <v>0</v>
      </c>
      <c r="AI22" s="105">
        <f t="shared" si="1"/>
        <v>189600</v>
      </c>
    </row>
    <row r="23" spans="1:35" ht="24.75" customHeight="1">
      <c r="A23" s="394" t="s">
        <v>536</v>
      </c>
      <c r="B23" s="38" t="s">
        <v>97</v>
      </c>
      <c r="C23" s="89"/>
      <c r="D23" s="89"/>
      <c r="E23" s="89"/>
      <c r="F23" s="100">
        <f t="shared" si="2"/>
        <v>0</v>
      </c>
      <c r="G23" s="101"/>
      <c r="H23" s="106">
        <v>158923</v>
      </c>
      <c r="I23" s="107"/>
      <c r="J23" s="107"/>
      <c r="K23" s="106"/>
      <c r="L23" s="107"/>
      <c r="M23" s="107"/>
      <c r="N23" s="107"/>
      <c r="O23" s="107"/>
      <c r="P23" s="106"/>
      <c r="Q23" s="107"/>
      <c r="R23" s="107"/>
      <c r="S23" s="107"/>
      <c r="T23" s="107"/>
      <c r="U23" s="107"/>
      <c r="V23" s="102">
        <f t="shared" si="3"/>
        <v>158923</v>
      </c>
      <c r="W23" s="102"/>
      <c r="X23" s="102"/>
      <c r="Y23" s="102"/>
      <c r="Z23" s="102"/>
      <c r="AA23" s="102"/>
      <c r="AB23" s="102"/>
      <c r="AC23" s="107"/>
      <c r="AD23" s="107"/>
      <c r="AE23" s="107">
        <v>18750</v>
      </c>
      <c r="AF23" s="107"/>
      <c r="AG23" s="107"/>
      <c r="AH23" s="104">
        <f t="shared" si="0"/>
        <v>18750</v>
      </c>
      <c r="AI23" s="105">
        <f t="shared" si="1"/>
        <v>177673</v>
      </c>
    </row>
    <row r="24" spans="1:35" ht="24.75" customHeight="1">
      <c r="A24" s="394" t="s">
        <v>101</v>
      </c>
      <c r="B24" s="38" t="s">
        <v>98</v>
      </c>
      <c r="C24" s="89"/>
      <c r="D24" s="89"/>
      <c r="E24" s="89"/>
      <c r="F24" s="100">
        <f>SUM(C24:D24)</f>
        <v>0</v>
      </c>
      <c r="G24" s="101"/>
      <c r="H24" s="106">
        <v>40500</v>
      </c>
      <c r="I24" s="107"/>
      <c r="J24" s="107"/>
      <c r="K24" s="106"/>
      <c r="L24" s="107"/>
      <c r="M24" s="107"/>
      <c r="N24" s="107"/>
      <c r="O24" s="107"/>
      <c r="P24" s="106"/>
      <c r="Q24" s="107"/>
      <c r="R24" s="107"/>
      <c r="S24" s="107"/>
      <c r="T24" s="107"/>
      <c r="U24" s="107"/>
      <c r="V24" s="102">
        <f t="shared" si="3"/>
        <v>40500</v>
      </c>
      <c r="W24" s="102"/>
      <c r="X24" s="102"/>
      <c r="Y24" s="102"/>
      <c r="Z24" s="102"/>
      <c r="AA24" s="102"/>
      <c r="AB24" s="102"/>
      <c r="AC24" s="107"/>
      <c r="AD24" s="107"/>
      <c r="AE24" s="107"/>
      <c r="AF24" s="107"/>
      <c r="AG24" s="107"/>
      <c r="AH24" s="104">
        <f t="shared" si="0"/>
        <v>0</v>
      </c>
      <c r="AI24" s="105">
        <f t="shared" si="1"/>
        <v>40500</v>
      </c>
    </row>
    <row r="25" spans="1:35" ht="24.75" customHeight="1">
      <c r="A25" s="394" t="s">
        <v>133</v>
      </c>
      <c r="B25" s="38" t="s">
        <v>132</v>
      </c>
      <c r="C25" s="89"/>
      <c r="D25" s="89"/>
      <c r="E25" s="89"/>
      <c r="F25" s="100"/>
      <c r="G25" s="101"/>
      <c r="H25" s="106"/>
      <c r="I25" s="107"/>
      <c r="J25" s="107"/>
      <c r="K25" s="106"/>
      <c r="L25" s="107"/>
      <c r="M25" s="107"/>
      <c r="N25" s="107"/>
      <c r="O25" s="107"/>
      <c r="P25" s="106"/>
      <c r="Q25" s="107"/>
      <c r="R25" s="107"/>
      <c r="S25" s="107"/>
      <c r="T25" s="107">
        <v>364000</v>
      </c>
      <c r="U25" s="107"/>
      <c r="V25" s="102"/>
      <c r="W25" s="102"/>
      <c r="X25" s="102"/>
      <c r="Y25" s="102"/>
      <c r="Z25" s="102"/>
      <c r="AA25" s="102"/>
      <c r="AB25" s="102"/>
      <c r="AC25" s="107"/>
      <c r="AD25" s="107"/>
      <c r="AE25" s="107"/>
      <c r="AF25" s="107"/>
      <c r="AG25" s="107"/>
      <c r="AH25" s="104"/>
      <c r="AI25" s="105"/>
    </row>
    <row r="26" spans="1:35" ht="24.75" customHeight="1">
      <c r="A26" s="394" t="s">
        <v>537</v>
      </c>
      <c r="B26" s="38" t="s">
        <v>96</v>
      </c>
      <c r="C26" s="89"/>
      <c r="D26" s="89"/>
      <c r="E26" s="89"/>
      <c r="F26" s="100">
        <f>SUM(C26:D26)</f>
        <v>0</v>
      </c>
      <c r="G26" s="101"/>
      <c r="H26" s="106">
        <v>57100</v>
      </c>
      <c r="I26" s="107"/>
      <c r="J26" s="107"/>
      <c r="K26" s="106"/>
      <c r="L26" s="107"/>
      <c r="M26" s="107"/>
      <c r="N26" s="107"/>
      <c r="O26" s="107"/>
      <c r="P26" s="106"/>
      <c r="Q26" s="107"/>
      <c r="R26" s="107"/>
      <c r="S26" s="107"/>
      <c r="T26" s="107"/>
      <c r="U26" s="107"/>
      <c r="V26" s="102">
        <f t="shared" si="3"/>
        <v>57100</v>
      </c>
      <c r="W26" s="102"/>
      <c r="X26" s="102"/>
      <c r="Y26" s="102"/>
      <c r="Z26" s="102"/>
      <c r="AA26" s="102"/>
      <c r="AB26" s="102"/>
      <c r="AC26" s="107"/>
      <c r="AD26" s="107"/>
      <c r="AE26" s="107"/>
      <c r="AF26" s="107"/>
      <c r="AG26" s="107"/>
      <c r="AH26" s="104">
        <f t="shared" si="0"/>
        <v>0</v>
      </c>
      <c r="AI26" s="105">
        <f t="shared" si="1"/>
        <v>57100</v>
      </c>
    </row>
    <row r="27" spans="1:35" ht="69" customHeight="1">
      <c r="A27" s="394" t="s">
        <v>638</v>
      </c>
      <c r="B27" s="99" t="s">
        <v>95</v>
      </c>
      <c r="C27" s="89">
        <v>1371523</v>
      </c>
      <c r="D27" s="89"/>
      <c r="E27" s="89"/>
      <c r="F27" s="100">
        <f>SUM(C27:D27)</f>
        <v>1371523</v>
      </c>
      <c r="G27" s="101"/>
      <c r="H27" s="106"/>
      <c r="I27" s="107"/>
      <c r="J27" s="107"/>
      <c r="K27" s="106"/>
      <c r="L27" s="107"/>
      <c r="M27" s="107"/>
      <c r="N27" s="107"/>
      <c r="O27" s="107"/>
      <c r="P27" s="106"/>
      <c r="Q27" s="107">
        <v>60000</v>
      </c>
      <c r="R27" s="107"/>
      <c r="S27" s="107"/>
      <c r="T27" s="107"/>
      <c r="U27" s="107"/>
      <c r="V27" s="102">
        <f t="shared" si="3"/>
        <v>60000</v>
      </c>
      <c r="W27" s="102"/>
      <c r="X27" s="102"/>
      <c r="Y27" s="102"/>
      <c r="Z27" s="102"/>
      <c r="AA27" s="102"/>
      <c r="AB27" s="102"/>
      <c r="AC27" s="107"/>
      <c r="AD27" s="107"/>
      <c r="AE27" s="107"/>
      <c r="AF27" s="107"/>
      <c r="AG27" s="107"/>
      <c r="AH27" s="104">
        <f t="shared" si="0"/>
        <v>0</v>
      </c>
      <c r="AI27" s="105">
        <f t="shared" si="1"/>
        <v>1431523</v>
      </c>
    </row>
    <row r="28" spans="1:35" ht="37.5" customHeight="1">
      <c r="A28" s="394" t="s">
        <v>639</v>
      </c>
      <c r="B28" s="99" t="s">
        <v>94</v>
      </c>
      <c r="C28" s="89"/>
      <c r="D28" s="89">
        <v>1829393</v>
      </c>
      <c r="E28" s="89"/>
      <c r="F28" s="100">
        <f>SUM(C28:D28)</f>
        <v>1829393</v>
      </c>
      <c r="G28" s="101"/>
      <c r="H28" s="106"/>
      <c r="I28" s="107"/>
      <c r="J28" s="107"/>
      <c r="K28" s="106"/>
      <c r="L28" s="107"/>
      <c r="M28" s="107"/>
      <c r="N28" s="107"/>
      <c r="O28" s="107"/>
      <c r="P28" s="106"/>
      <c r="Q28" s="107"/>
      <c r="R28" s="107"/>
      <c r="S28" s="107"/>
      <c r="T28" s="107"/>
      <c r="U28" s="107"/>
      <c r="V28" s="102">
        <f t="shared" si="3"/>
        <v>0</v>
      </c>
      <c r="W28" s="102"/>
      <c r="X28" s="102"/>
      <c r="Y28" s="102"/>
      <c r="Z28" s="102"/>
      <c r="AA28" s="102"/>
      <c r="AB28" s="102"/>
      <c r="AC28" s="107"/>
      <c r="AD28" s="107"/>
      <c r="AE28" s="107"/>
      <c r="AF28" s="107"/>
      <c r="AG28" s="107"/>
      <c r="AH28" s="104">
        <f t="shared" si="0"/>
        <v>0</v>
      </c>
      <c r="AI28" s="105">
        <f t="shared" si="1"/>
        <v>1829393</v>
      </c>
    </row>
    <row r="29" spans="1:35" ht="24.75" customHeight="1">
      <c r="A29" s="396" t="s">
        <v>559</v>
      </c>
      <c r="B29" s="40" t="s">
        <v>93</v>
      </c>
      <c r="C29" s="91"/>
      <c r="D29" s="91"/>
      <c r="E29" s="91">
        <v>184830</v>
      </c>
      <c r="F29" s="100">
        <f>SUM(C29:E29)</f>
        <v>184830</v>
      </c>
      <c r="G29" s="438">
        <v>9056174</v>
      </c>
      <c r="H29" s="108"/>
      <c r="I29" s="108">
        <v>2664124</v>
      </c>
      <c r="J29" s="109">
        <v>1051638</v>
      </c>
      <c r="K29" s="108"/>
      <c r="L29" s="109"/>
      <c r="M29" s="109">
        <v>199900</v>
      </c>
      <c r="N29" s="109">
        <v>244000</v>
      </c>
      <c r="O29" s="109">
        <v>30000</v>
      </c>
      <c r="P29" s="108">
        <v>307000</v>
      </c>
      <c r="Q29" s="109"/>
      <c r="R29" s="109"/>
      <c r="S29" s="109">
        <v>256000</v>
      </c>
      <c r="T29" s="109"/>
      <c r="U29" s="109">
        <v>500000</v>
      </c>
      <c r="V29" s="102">
        <f>SUM(G29:U29)</f>
        <v>14308836</v>
      </c>
      <c r="W29" s="102"/>
      <c r="X29" s="102">
        <v>1126392</v>
      </c>
      <c r="Y29" s="102"/>
      <c r="Z29" s="102">
        <v>100000</v>
      </c>
      <c r="AA29" s="102"/>
      <c r="AB29" s="102">
        <v>99900</v>
      </c>
      <c r="AC29" s="102">
        <v>20000</v>
      </c>
      <c r="AD29" s="102">
        <v>18000</v>
      </c>
      <c r="AE29" s="102"/>
      <c r="AF29" s="102">
        <v>20000</v>
      </c>
      <c r="AG29" s="102"/>
      <c r="AH29" s="104">
        <f>SUM(W29:AG29)</f>
        <v>1384292</v>
      </c>
      <c r="AI29" s="105">
        <f t="shared" si="1"/>
        <v>15877958</v>
      </c>
    </row>
    <row r="30" spans="1:35" s="7" customFormat="1" ht="36" customHeight="1">
      <c r="A30" s="395"/>
      <c r="B30" s="39" t="s">
        <v>181</v>
      </c>
      <c r="C30" s="90">
        <f>SUM(C17:C29)</f>
        <v>1371523</v>
      </c>
      <c r="D30" s="90">
        <f>SUM(D17:D29)</f>
        <v>1829393</v>
      </c>
      <c r="E30" s="90">
        <f>SUM(E17:E29)</f>
        <v>274430</v>
      </c>
      <c r="F30" s="90">
        <f>SUM(F17:F29)</f>
        <v>3475346</v>
      </c>
      <c r="G30" s="90">
        <f>SUM(G17:G29)</f>
        <v>9152352</v>
      </c>
      <c r="H30" s="90">
        <f aca="true" t="shared" si="4" ref="H30:W30">SUM(H17:H29)</f>
        <v>521127</v>
      </c>
      <c r="I30" s="90">
        <f t="shared" si="4"/>
        <v>2664124</v>
      </c>
      <c r="J30" s="90">
        <f t="shared" si="4"/>
        <v>1051638</v>
      </c>
      <c r="K30" s="90">
        <f t="shared" si="4"/>
        <v>0</v>
      </c>
      <c r="L30" s="90">
        <f t="shared" si="4"/>
        <v>900000</v>
      </c>
      <c r="M30" s="90">
        <f t="shared" si="4"/>
        <v>199900</v>
      </c>
      <c r="N30" s="90">
        <f t="shared" si="4"/>
        <v>244000</v>
      </c>
      <c r="O30" s="90">
        <f t="shared" si="4"/>
        <v>30000</v>
      </c>
      <c r="P30" s="90">
        <f t="shared" si="4"/>
        <v>307000</v>
      </c>
      <c r="Q30" s="90">
        <f t="shared" si="4"/>
        <v>60000</v>
      </c>
      <c r="R30" s="90">
        <f t="shared" si="4"/>
        <v>700000</v>
      </c>
      <c r="S30" s="90">
        <f t="shared" si="4"/>
        <v>256000</v>
      </c>
      <c r="T30" s="90">
        <f t="shared" si="4"/>
        <v>364000</v>
      </c>
      <c r="U30" s="90">
        <f t="shared" si="4"/>
        <v>500000</v>
      </c>
      <c r="V30" s="104">
        <f>SUM(G30:U30)</f>
        <v>16950141</v>
      </c>
      <c r="W30" s="90">
        <f t="shared" si="4"/>
        <v>972500</v>
      </c>
      <c r="X30" s="90">
        <f aca="true" t="shared" si="5" ref="X30:AG30">SUM(X17:X29)</f>
        <v>1126392</v>
      </c>
      <c r="Y30" s="90">
        <f t="shared" si="5"/>
        <v>2000000</v>
      </c>
      <c r="Z30" s="90">
        <f t="shared" si="5"/>
        <v>100000</v>
      </c>
      <c r="AA30" s="90">
        <f t="shared" si="5"/>
        <v>0</v>
      </c>
      <c r="AB30" s="90">
        <f t="shared" si="5"/>
        <v>99900</v>
      </c>
      <c r="AC30" s="90">
        <f t="shared" si="5"/>
        <v>20000</v>
      </c>
      <c r="AD30" s="90">
        <f t="shared" si="5"/>
        <v>18000</v>
      </c>
      <c r="AE30" s="90">
        <f t="shared" si="5"/>
        <v>18750</v>
      </c>
      <c r="AF30" s="90">
        <f t="shared" si="5"/>
        <v>20000</v>
      </c>
      <c r="AG30" s="90">
        <f t="shared" si="5"/>
        <v>0</v>
      </c>
      <c r="AH30" s="104">
        <f t="shared" si="0"/>
        <v>4375542</v>
      </c>
      <c r="AI30" s="105">
        <f t="shared" si="1"/>
        <v>24801029</v>
      </c>
    </row>
    <row r="31" spans="1:35" s="7" customFormat="1" ht="24.75" customHeight="1">
      <c r="A31" s="397"/>
      <c r="B31" s="87" t="s">
        <v>83</v>
      </c>
      <c r="C31" s="92"/>
      <c r="D31" s="92"/>
      <c r="E31" s="92"/>
      <c r="F31" s="100">
        <f>SUM(C31:E31)</f>
        <v>0</v>
      </c>
      <c r="G31" s="439"/>
      <c r="H31" s="110"/>
      <c r="I31" s="111"/>
      <c r="J31" s="111"/>
      <c r="K31" s="465">
        <v>199990</v>
      </c>
      <c r="L31" s="111"/>
      <c r="M31" s="111"/>
      <c r="N31" s="111"/>
      <c r="O31" s="111"/>
      <c r="P31" s="100"/>
      <c r="Q31" s="111"/>
      <c r="R31" s="111"/>
      <c r="S31" s="111"/>
      <c r="T31" s="111"/>
      <c r="U31" s="111"/>
      <c r="V31" s="102">
        <f>SUM(G31:Q31)</f>
        <v>199990</v>
      </c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>
        <f t="shared" si="0"/>
        <v>0</v>
      </c>
      <c r="AI31" s="105">
        <f t="shared" si="1"/>
        <v>199990</v>
      </c>
    </row>
    <row r="32" spans="1:35" s="7" customFormat="1" ht="24.75" customHeight="1">
      <c r="A32" s="397"/>
      <c r="B32" s="466" t="s">
        <v>177</v>
      </c>
      <c r="C32" s="92"/>
      <c r="D32" s="92"/>
      <c r="E32" s="92"/>
      <c r="F32" s="110"/>
      <c r="G32" s="439"/>
      <c r="H32" s="110"/>
      <c r="I32" s="111"/>
      <c r="J32" s="111"/>
      <c r="K32" s="110"/>
      <c r="L32" s="111"/>
      <c r="M32" s="111"/>
      <c r="N32" s="111"/>
      <c r="O32" s="111"/>
      <c r="P32" s="100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>
        <v>431830</v>
      </c>
      <c r="AB32" s="111"/>
      <c r="AC32" s="111"/>
      <c r="AD32" s="111"/>
      <c r="AE32" s="111"/>
      <c r="AF32" s="111"/>
      <c r="AG32" s="111">
        <v>580243</v>
      </c>
      <c r="AH32" s="104">
        <f>SUM(W32:AG32)</f>
        <v>1012073</v>
      </c>
      <c r="AI32" s="105">
        <f t="shared" si="1"/>
        <v>1012073</v>
      </c>
    </row>
    <row r="33" spans="1:35" s="7" customFormat="1" ht="24.75" customHeight="1" thickBot="1">
      <c r="A33" s="398"/>
      <c r="B33" s="41" t="s">
        <v>99</v>
      </c>
      <c r="C33" s="93">
        <f>C30+C31+C32</f>
        <v>1371523</v>
      </c>
      <c r="D33" s="93">
        <f>D30+D31+D32</f>
        <v>1829393</v>
      </c>
      <c r="E33" s="93">
        <f>E30+E31+E32</f>
        <v>274430</v>
      </c>
      <c r="F33" s="112">
        <f>SUM(C33:E34)</f>
        <v>3475346</v>
      </c>
      <c r="G33" s="440">
        <f aca="true" t="shared" si="6" ref="G33:L33">G30+G31+G32</f>
        <v>9152352</v>
      </c>
      <c r="H33" s="440">
        <f t="shared" si="6"/>
        <v>521127</v>
      </c>
      <c r="I33" s="440">
        <f t="shared" si="6"/>
        <v>2664124</v>
      </c>
      <c r="J33" s="440">
        <f t="shared" si="6"/>
        <v>1051638</v>
      </c>
      <c r="K33" s="440">
        <f t="shared" si="6"/>
        <v>199990</v>
      </c>
      <c r="L33" s="440">
        <f t="shared" si="6"/>
        <v>900000</v>
      </c>
      <c r="M33" s="113">
        <f>M30</f>
        <v>199900</v>
      </c>
      <c r="N33" s="113">
        <f aca="true" t="shared" si="7" ref="N33:AF33">N30+N31+N32</f>
        <v>244000</v>
      </c>
      <c r="O33" s="113">
        <f t="shared" si="7"/>
        <v>30000</v>
      </c>
      <c r="P33" s="100">
        <f t="shared" si="7"/>
        <v>307000</v>
      </c>
      <c r="Q33" s="113">
        <f t="shared" si="7"/>
        <v>60000</v>
      </c>
      <c r="R33" s="113">
        <f t="shared" si="7"/>
        <v>700000</v>
      </c>
      <c r="S33" s="113">
        <f t="shared" si="7"/>
        <v>256000</v>
      </c>
      <c r="T33" s="113">
        <f t="shared" si="7"/>
        <v>364000</v>
      </c>
      <c r="U33" s="113">
        <f t="shared" si="7"/>
        <v>500000</v>
      </c>
      <c r="V33" s="113">
        <f>V30+V31+V32</f>
        <v>17150131</v>
      </c>
      <c r="W33" s="113">
        <f t="shared" si="7"/>
        <v>972500</v>
      </c>
      <c r="X33" s="113">
        <f t="shared" si="7"/>
        <v>1126392</v>
      </c>
      <c r="Y33" s="113">
        <f t="shared" si="7"/>
        <v>2000000</v>
      </c>
      <c r="Z33" s="113">
        <f t="shared" si="7"/>
        <v>100000</v>
      </c>
      <c r="AA33" s="113">
        <f t="shared" si="7"/>
        <v>431830</v>
      </c>
      <c r="AB33" s="113">
        <f t="shared" si="7"/>
        <v>99900</v>
      </c>
      <c r="AC33" s="113">
        <f t="shared" si="7"/>
        <v>20000</v>
      </c>
      <c r="AD33" s="113">
        <f t="shared" si="7"/>
        <v>18000</v>
      </c>
      <c r="AE33" s="113">
        <f t="shared" si="7"/>
        <v>18750</v>
      </c>
      <c r="AF33" s="113">
        <f t="shared" si="7"/>
        <v>20000</v>
      </c>
      <c r="AG33" s="113">
        <f>AG32</f>
        <v>580243</v>
      </c>
      <c r="AH33" s="113">
        <f>SUM(W33:AG33)</f>
        <v>5387615</v>
      </c>
      <c r="AI33" s="399">
        <f t="shared" si="1"/>
        <v>26013092</v>
      </c>
    </row>
    <row r="34" spans="1:35" s="7" customFormat="1" ht="27.75" customHeight="1" hidden="1">
      <c r="A34" s="42"/>
      <c r="B34" s="196" t="s">
        <v>347</v>
      </c>
      <c r="C34" s="43"/>
      <c r="D34" s="43"/>
      <c r="E34" s="43"/>
      <c r="F34" s="197">
        <f>F33-дод_3!CC138</f>
        <v>98900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198">
        <f>V33-дод_3!CC142-дод_3!CC140-дод_3!CC46</f>
        <v>1444900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198">
        <f>AH33-дод_3!CH143</f>
        <v>649730</v>
      </c>
      <c r="AI34" s="44">
        <f>AI33-дод_3!CN143-дод_3!CN140-дод_3!CN137-дод_3!CN46</f>
        <v>2193530</v>
      </c>
    </row>
    <row r="35" spans="1:35" s="7" customFormat="1" ht="27.75" customHeight="1" hidden="1">
      <c r="A35" s="42"/>
      <c r="B35" s="196"/>
      <c r="C35" s="43"/>
      <c r="D35" s="43"/>
      <c r="E35" s="43"/>
      <c r="F35" s="197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198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198"/>
      <c r="AI35" s="44"/>
    </row>
    <row r="36" spans="1:35" s="7" customFormat="1" ht="27.75" customHeight="1">
      <c r="A36" s="42"/>
      <c r="B36" s="43"/>
      <c r="C36" s="43"/>
      <c r="D36" s="43"/>
      <c r="E36" s="43"/>
      <c r="F36" s="43"/>
      <c r="G36" s="44"/>
      <c r="H36" s="44"/>
      <c r="I36" s="190"/>
      <c r="J36" s="190"/>
      <c r="K36" s="191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ht="17.25" customHeight="1">
      <c r="A37" s="85" t="s">
        <v>254</v>
      </c>
      <c r="B37" s="45"/>
      <c r="C37" s="45"/>
      <c r="D37" s="86"/>
      <c r="E37" s="86"/>
      <c r="F37" s="86"/>
      <c r="G37" s="11"/>
      <c r="H37" s="11"/>
      <c r="I37" s="190"/>
      <c r="J37" s="190"/>
      <c r="K37" s="19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3"/>
    </row>
    <row r="38" spans="1:34" ht="17.25" customHeight="1">
      <c r="A38" s="86" t="s">
        <v>312</v>
      </c>
      <c r="B38" s="86"/>
      <c r="C38" s="45"/>
      <c r="D38" s="45"/>
      <c r="E38" s="45"/>
      <c r="F38" s="86" t="s">
        <v>319</v>
      </c>
      <c r="G38" s="86"/>
      <c r="H38" s="11"/>
      <c r="I38" s="190"/>
      <c r="J38" s="190"/>
      <c r="K38" s="19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9:11" ht="15">
      <c r="I39" s="190"/>
      <c r="J39" s="190"/>
      <c r="K39" s="191"/>
    </row>
    <row r="40" spans="9:11" ht="15">
      <c r="I40" s="190"/>
      <c r="J40" s="190"/>
      <c r="K40" s="191"/>
    </row>
    <row r="41" spans="2:35" s="94" customFormat="1" ht="17.25" hidden="1">
      <c r="B41" s="95" t="s">
        <v>88</v>
      </c>
      <c r="F41" s="97" t="e">
        <f>F33-дод_3!#REF!</f>
        <v>#REF!</v>
      </c>
      <c r="G41" s="96"/>
      <c r="I41" s="190"/>
      <c r="J41" s="190"/>
      <c r="K41" s="191"/>
      <c r="V41" s="97" t="e">
        <f>V33-дод_3!#REF!-дод_3!#REF!</f>
        <v>#REF!</v>
      </c>
      <c r="W41" s="97"/>
      <c r="X41" s="97"/>
      <c r="Y41" s="97"/>
      <c r="Z41" s="97"/>
      <c r="AA41" s="97"/>
      <c r="AB41" s="97"/>
      <c r="AH41" s="97" t="e">
        <f>AH33-дод_3!#REF!</f>
        <v>#REF!</v>
      </c>
      <c r="AI41" s="97" t="e">
        <f>AI33-дод_3!#REF!-дод_3!#REF!</f>
        <v>#REF!</v>
      </c>
    </row>
    <row r="42" spans="9:11" ht="15">
      <c r="I42" s="190"/>
      <c r="J42" s="190"/>
      <c r="K42" s="191"/>
    </row>
    <row r="43" spans="2:11" ht="15">
      <c r="B43" s="192"/>
      <c r="C43" s="193"/>
      <c r="I43" s="190"/>
      <c r="J43" s="190"/>
      <c r="K43" s="191"/>
    </row>
    <row r="44" spans="9:11" ht="15">
      <c r="I44" s="190"/>
      <c r="J44" s="190"/>
      <c r="K44" s="191"/>
    </row>
    <row r="45" spans="9:11" ht="15">
      <c r="I45" s="190"/>
      <c r="J45" s="190"/>
      <c r="K45" s="191"/>
    </row>
    <row r="46" spans="9:11" ht="15">
      <c r="I46" s="190"/>
      <c r="J46" s="190"/>
      <c r="K46" s="191"/>
    </row>
    <row r="47" spans="9:11" ht="15">
      <c r="I47" s="190"/>
      <c r="J47" s="190"/>
      <c r="K47" s="191"/>
    </row>
    <row r="48" spans="9:11" ht="15">
      <c r="I48" s="192"/>
      <c r="J48" s="192"/>
      <c r="K48" s="193"/>
    </row>
    <row r="49" spans="9:11" ht="15">
      <c r="I49" s="190"/>
      <c r="J49" s="190"/>
      <c r="K49" s="194"/>
    </row>
    <row r="50" spans="9:11" ht="15">
      <c r="I50" s="190"/>
      <c r="J50" s="190"/>
      <c r="K50" s="195"/>
    </row>
  </sheetData>
  <sheetProtection password="F0DB" sheet="1" formatRows="0" insertColumns="0" insertRows="0" insertHyperlinks="0" deleteColumns="0" deleteRows="0" selectLockedCells="1" sort="0" autoFilter="0" pivotTables="0" selectUnlockedCells="1"/>
  <mergeCells count="13">
    <mergeCell ref="AI13:AI16"/>
    <mergeCell ref="W14:AH14"/>
    <mergeCell ref="M13:AH13"/>
    <mergeCell ref="L14:V14"/>
    <mergeCell ref="G15:L15"/>
    <mergeCell ref="M15:V15"/>
    <mergeCell ref="W15:AH15"/>
    <mergeCell ref="B10:L11"/>
    <mergeCell ref="A13:A16"/>
    <mergeCell ref="B13:B16"/>
    <mergeCell ref="C15:F15"/>
    <mergeCell ref="C13:K13"/>
    <mergeCell ref="C14:K14"/>
  </mergeCells>
  <printOptions/>
  <pageMargins left="0.65" right="0.29" top="0.3937007874015748" bottom="0.4724409448818898" header="0.38" footer="0.5118110236220472"/>
  <pageSetup fitToWidth="2" fitToHeight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7"/>
  <sheetViews>
    <sheetView view="pageBreakPreview" zoomScale="85" zoomScaleNormal="75" zoomScaleSheetLayoutView="85" zoomScalePageLayoutView="0" workbookViewId="0" topLeftCell="A59">
      <selection activeCell="D48" sqref="C48:D48"/>
    </sheetView>
  </sheetViews>
  <sheetFormatPr defaultColWidth="9.00390625" defaultRowHeight="12.75"/>
  <cols>
    <col min="1" max="1" width="12.50390625" style="0" customWidth="1"/>
    <col min="2" max="2" width="13.875" style="0" customWidth="1"/>
    <col min="3" max="3" width="16.50390625" style="0" customWidth="1"/>
    <col min="4" max="4" width="29.875" style="0" customWidth="1"/>
    <col min="5" max="5" width="39.75390625" style="0" customWidth="1"/>
    <col min="6" max="14" width="15.50390625" style="0" hidden="1" customWidth="1"/>
    <col min="15" max="15" width="16.00390625" style="0" hidden="1" customWidth="1"/>
    <col min="16" max="16" width="17.00390625" style="0" hidden="1" customWidth="1"/>
    <col min="17" max="17" width="15.75390625" style="0" hidden="1" customWidth="1"/>
    <col min="18" max="18" width="17.25390625" style="0" hidden="1" customWidth="1"/>
    <col min="19" max="19" width="16.125" style="0" hidden="1" customWidth="1"/>
    <col min="20" max="20" width="19.50390625" style="80" hidden="1" customWidth="1"/>
    <col min="21" max="21" width="16.00390625" style="0" hidden="1" customWidth="1"/>
    <col min="22" max="22" width="17.00390625" style="0" hidden="1" customWidth="1"/>
    <col min="23" max="23" width="15.75390625" style="0" hidden="1" customWidth="1"/>
    <col min="24" max="24" width="17.25390625" style="0" hidden="1" customWidth="1"/>
    <col min="25" max="25" width="16.125" style="0" hidden="1" customWidth="1"/>
    <col min="26" max="26" width="19.50390625" style="80" hidden="1" customWidth="1"/>
    <col min="27" max="27" width="16.00390625" style="0" hidden="1" customWidth="1"/>
    <col min="28" max="28" width="17.00390625" style="0" hidden="1" customWidth="1"/>
    <col min="29" max="29" width="15.75390625" style="0" hidden="1" customWidth="1"/>
    <col min="30" max="30" width="17.25390625" style="0" hidden="1" customWidth="1"/>
    <col min="31" max="31" width="16.125" style="0" hidden="1" customWidth="1"/>
    <col min="32" max="32" width="19.50390625" style="80" hidden="1" customWidth="1"/>
    <col min="33" max="33" width="14.75390625" style="0" hidden="1" customWidth="1"/>
    <col min="34" max="34" width="13.125" style="0" hidden="1" customWidth="1"/>
    <col min="35" max="35" width="11.125" style="0" hidden="1" customWidth="1"/>
    <col min="36" max="36" width="16.875" style="0" customWidth="1"/>
    <col min="37" max="37" width="16.75390625" style="0" customWidth="1"/>
    <col min="38" max="38" width="20.50390625" style="0" customWidth="1"/>
  </cols>
  <sheetData>
    <row r="1" spans="18:38" ht="15">
      <c r="R1" s="5"/>
      <c r="S1" s="21" t="s">
        <v>148</v>
      </c>
      <c r="T1" s="21"/>
      <c r="X1" s="5"/>
      <c r="Y1" s="21" t="s">
        <v>148</v>
      </c>
      <c r="Z1" s="21"/>
      <c r="AD1" s="5"/>
      <c r="AE1" s="21" t="s">
        <v>148</v>
      </c>
      <c r="AF1" s="21"/>
      <c r="AJ1" s="5"/>
      <c r="AK1" s="21" t="s">
        <v>148</v>
      </c>
      <c r="AL1" s="21"/>
    </row>
    <row r="2" spans="18:38" ht="15">
      <c r="R2" s="5"/>
      <c r="S2" s="21" t="s">
        <v>543</v>
      </c>
      <c r="T2" s="21"/>
      <c r="X2" s="5"/>
      <c r="Y2" s="21" t="s">
        <v>543</v>
      </c>
      <c r="Z2" s="21"/>
      <c r="AD2" s="5"/>
      <c r="AE2" s="21" t="s">
        <v>543</v>
      </c>
      <c r="AF2" s="21"/>
      <c r="AJ2" s="5"/>
      <c r="AK2" s="21" t="s">
        <v>543</v>
      </c>
      <c r="AL2" s="21"/>
    </row>
    <row r="3" spans="18:38" ht="15">
      <c r="R3" s="5"/>
      <c r="S3" s="21" t="s">
        <v>436</v>
      </c>
      <c r="T3" s="21"/>
      <c r="X3" s="5"/>
      <c r="Y3" s="21" t="s">
        <v>117</v>
      </c>
      <c r="Z3" s="21"/>
      <c r="AD3" s="5"/>
      <c r="AE3" s="21" t="s">
        <v>359</v>
      </c>
      <c r="AF3" s="21"/>
      <c r="AJ3" s="5"/>
      <c r="AK3" s="21" t="s">
        <v>355</v>
      </c>
      <c r="AL3" s="21"/>
    </row>
    <row r="4" ht="12">
      <c r="AL4" s="80"/>
    </row>
    <row r="5" spans="3:38" ht="15">
      <c r="C5" s="29"/>
      <c r="D5" s="5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5"/>
      <c r="S5" s="21" t="s">
        <v>148</v>
      </c>
      <c r="T5" s="21"/>
      <c r="U5" s="30"/>
      <c r="V5" s="30"/>
      <c r="W5" s="30"/>
      <c r="X5" s="5"/>
      <c r="Y5" s="21" t="s">
        <v>148</v>
      </c>
      <c r="Z5" s="21"/>
      <c r="AA5" s="30"/>
      <c r="AB5" s="30"/>
      <c r="AC5" s="30"/>
      <c r="AD5" s="5"/>
      <c r="AE5" s="21" t="s">
        <v>148</v>
      </c>
      <c r="AF5" s="21"/>
      <c r="AJ5" s="5"/>
      <c r="AK5" s="21" t="s">
        <v>148</v>
      </c>
      <c r="AL5" s="21"/>
    </row>
    <row r="6" spans="3:38" ht="15">
      <c r="C6" s="29"/>
      <c r="D6" s="5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5"/>
      <c r="S6" s="21" t="s">
        <v>543</v>
      </c>
      <c r="T6" s="21"/>
      <c r="U6" s="30"/>
      <c r="V6" s="30"/>
      <c r="W6" s="30"/>
      <c r="X6" s="5"/>
      <c r="Y6" s="21" t="s">
        <v>543</v>
      </c>
      <c r="Z6" s="21"/>
      <c r="AA6" s="30"/>
      <c r="AB6" s="30"/>
      <c r="AC6" s="30"/>
      <c r="AD6" s="5"/>
      <c r="AE6" s="21" t="s">
        <v>543</v>
      </c>
      <c r="AF6" s="21"/>
      <c r="AJ6" s="5"/>
      <c r="AK6" s="21" t="s">
        <v>543</v>
      </c>
      <c r="AL6" s="21"/>
    </row>
    <row r="7" spans="3:38" ht="15">
      <c r="C7" s="30"/>
      <c r="D7" s="5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5"/>
      <c r="S7" s="21" t="s">
        <v>320</v>
      </c>
      <c r="T7" s="21"/>
      <c r="U7" s="30"/>
      <c r="V7" s="30"/>
      <c r="W7" s="30"/>
      <c r="X7" s="5"/>
      <c r="Y7" s="21" t="s">
        <v>320</v>
      </c>
      <c r="Z7" s="21"/>
      <c r="AA7" s="30"/>
      <c r="AB7" s="30"/>
      <c r="AC7" s="30"/>
      <c r="AD7" s="5"/>
      <c r="AE7" s="21" t="s">
        <v>320</v>
      </c>
      <c r="AF7" s="21"/>
      <c r="AJ7" s="5"/>
      <c r="AK7" s="21" t="s">
        <v>320</v>
      </c>
      <c r="AL7" s="21"/>
    </row>
    <row r="8" spans="3:32" ht="15">
      <c r="C8" s="30"/>
      <c r="D8" s="5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21"/>
      <c r="T8" s="137"/>
      <c r="U8" s="30"/>
      <c r="V8" s="30"/>
      <c r="W8" s="30"/>
      <c r="X8" s="30"/>
      <c r="Y8" s="21"/>
      <c r="Z8" s="137"/>
      <c r="AA8" s="30"/>
      <c r="AB8" s="30"/>
      <c r="AC8" s="30"/>
      <c r="AD8" s="30"/>
      <c r="AE8" s="21"/>
      <c r="AF8" s="137"/>
    </row>
    <row r="9" spans="2:32" ht="17.25">
      <c r="B9" s="779" t="s">
        <v>79</v>
      </c>
      <c r="C9" s="779"/>
      <c r="D9" s="779"/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779"/>
      <c r="Q9" s="779"/>
      <c r="R9" s="779"/>
      <c r="S9" s="779"/>
      <c r="T9" s="779"/>
      <c r="U9" s="779"/>
      <c r="V9" s="779"/>
      <c r="W9" s="779"/>
      <c r="X9" s="779"/>
      <c r="Z9"/>
      <c r="AF9"/>
    </row>
    <row r="10" spans="2:32" ht="17.25">
      <c r="B10" s="779" t="s">
        <v>80</v>
      </c>
      <c r="C10" s="779"/>
      <c r="D10" s="779"/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779"/>
      <c r="Q10" s="779"/>
      <c r="R10" s="779"/>
      <c r="S10" s="779"/>
      <c r="T10" s="779"/>
      <c r="U10" s="779"/>
      <c r="V10" s="779"/>
      <c r="W10" s="779"/>
      <c r="X10" s="779"/>
      <c r="Z10"/>
      <c r="AF10"/>
    </row>
    <row r="11" spans="3:32" ht="15">
      <c r="C11" s="31"/>
      <c r="D11" s="5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3:32" ht="15.75" thickBot="1">
      <c r="C12" s="31"/>
      <c r="D12" s="5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9" t="s">
        <v>548</v>
      </c>
      <c r="U12" s="30"/>
      <c r="V12" s="30"/>
      <c r="W12" s="30"/>
      <c r="X12" s="30"/>
      <c r="Y12" s="30"/>
      <c r="Z12" s="319" t="s">
        <v>548</v>
      </c>
      <c r="AA12" s="30"/>
      <c r="AB12" s="30"/>
      <c r="AC12" s="30"/>
      <c r="AD12" s="30"/>
      <c r="AE12" s="30"/>
      <c r="AF12" s="319" t="s">
        <v>548</v>
      </c>
    </row>
    <row r="13" spans="3:38" ht="33" customHeight="1" hidden="1" thickBot="1">
      <c r="C13" s="31"/>
      <c r="D13" s="5"/>
      <c r="E13" s="30"/>
      <c r="F13" s="767" t="s">
        <v>449</v>
      </c>
      <c r="G13" s="767"/>
      <c r="H13" s="767"/>
      <c r="I13" s="782" t="s">
        <v>448</v>
      </c>
      <c r="J13" s="783"/>
      <c r="K13" s="783"/>
      <c r="L13" s="767" t="s">
        <v>446</v>
      </c>
      <c r="M13" s="767"/>
      <c r="N13" s="796"/>
      <c r="O13" s="782" t="s">
        <v>447</v>
      </c>
      <c r="P13" s="783"/>
      <c r="Q13" s="783"/>
      <c r="R13" s="767" t="s">
        <v>446</v>
      </c>
      <c r="S13" s="767"/>
      <c r="T13" s="767"/>
      <c r="U13" s="782" t="s">
        <v>491</v>
      </c>
      <c r="V13" s="783"/>
      <c r="W13" s="783"/>
      <c r="X13" s="767" t="s">
        <v>492</v>
      </c>
      <c r="Y13" s="767"/>
      <c r="Z13" s="767"/>
      <c r="AA13" s="782" t="s">
        <v>406</v>
      </c>
      <c r="AB13" s="783"/>
      <c r="AC13" s="783"/>
      <c r="AD13" s="767" t="s">
        <v>407</v>
      </c>
      <c r="AE13" s="767"/>
      <c r="AF13" s="767"/>
      <c r="AG13" s="782" t="s">
        <v>358</v>
      </c>
      <c r="AH13" s="783"/>
      <c r="AI13" s="783"/>
      <c r="AJ13" s="767" t="s">
        <v>360</v>
      </c>
      <c r="AK13" s="767"/>
      <c r="AL13" s="767"/>
    </row>
    <row r="14" spans="1:38" ht="35.25" customHeight="1">
      <c r="A14" s="777" t="s">
        <v>673</v>
      </c>
      <c r="B14" s="780" t="s">
        <v>141</v>
      </c>
      <c r="C14" s="780" t="s">
        <v>142</v>
      </c>
      <c r="D14" s="780" t="s">
        <v>143</v>
      </c>
      <c r="E14" s="784" t="s">
        <v>140</v>
      </c>
      <c r="F14" s="127" t="s">
        <v>533</v>
      </c>
      <c r="G14" s="127" t="s">
        <v>561</v>
      </c>
      <c r="H14" s="799" t="s">
        <v>528</v>
      </c>
      <c r="I14" s="375" t="s">
        <v>533</v>
      </c>
      <c r="J14" s="375" t="s">
        <v>561</v>
      </c>
      <c r="K14" s="375" t="s">
        <v>528</v>
      </c>
      <c r="L14" s="328" t="s">
        <v>533</v>
      </c>
      <c r="M14" s="127" t="s">
        <v>561</v>
      </c>
      <c r="N14" s="797" t="s">
        <v>528</v>
      </c>
      <c r="O14" s="127" t="s">
        <v>533</v>
      </c>
      <c r="P14" s="127" t="s">
        <v>561</v>
      </c>
      <c r="Q14" s="768" t="s">
        <v>528</v>
      </c>
      <c r="R14" s="328" t="s">
        <v>533</v>
      </c>
      <c r="S14" s="127" t="s">
        <v>561</v>
      </c>
      <c r="T14" s="769" t="s">
        <v>528</v>
      </c>
      <c r="U14" s="127" t="s">
        <v>533</v>
      </c>
      <c r="V14" s="127" t="s">
        <v>561</v>
      </c>
      <c r="W14" s="768" t="s">
        <v>528</v>
      </c>
      <c r="X14" s="328" t="s">
        <v>533</v>
      </c>
      <c r="Y14" s="127" t="s">
        <v>561</v>
      </c>
      <c r="Z14" s="769" t="s">
        <v>528</v>
      </c>
      <c r="AA14" s="127" t="s">
        <v>533</v>
      </c>
      <c r="AB14" s="127" t="s">
        <v>561</v>
      </c>
      <c r="AC14" s="768" t="s">
        <v>528</v>
      </c>
      <c r="AD14" s="328" t="s">
        <v>533</v>
      </c>
      <c r="AE14" s="127" t="s">
        <v>561</v>
      </c>
      <c r="AF14" s="769" t="s">
        <v>528</v>
      </c>
      <c r="AG14" s="127" t="s">
        <v>533</v>
      </c>
      <c r="AH14" s="127" t="s">
        <v>561</v>
      </c>
      <c r="AI14" s="768" t="s">
        <v>528</v>
      </c>
      <c r="AJ14" s="328" t="s">
        <v>533</v>
      </c>
      <c r="AK14" s="127" t="s">
        <v>561</v>
      </c>
      <c r="AL14" s="769" t="s">
        <v>528</v>
      </c>
    </row>
    <row r="15" spans="1:38" ht="33" customHeight="1">
      <c r="A15" s="778"/>
      <c r="B15" s="781"/>
      <c r="C15" s="781"/>
      <c r="D15" s="781"/>
      <c r="E15" s="728"/>
      <c r="F15" s="84" t="s">
        <v>579</v>
      </c>
      <c r="G15" s="84" t="s">
        <v>579</v>
      </c>
      <c r="H15" s="800"/>
      <c r="I15" s="318" t="s">
        <v>579</v>
      </c>
      <c r="J15" s="318" t="s">
        <v>579</v>
      </c>
      <c r="K15" s="318"/>
      <c r="L15" s="329" t="s">
        <v>579</v>
      </c>
      <c r="M15" s="84" t="s">
        <v>579</v>
      </c>
      <c r="N15" s="798"/>
      <c r="O15" s="84" t="s">
        <v>579</v>
      </c>
      <c r="P15" s="84" t="s">
        <v>579</v>
      </c>
      <c r="Q15" s="729"/>
      <c r="R15" s="329" t="s">
        <v>579</v>
      </c>
      <c r="S15" s="84" t="s">
        <v>579</v>
      </c>
      <c r="T15" s="770"/>
      <c r="U15" s="84" t="s">
        <v>579</v>
      </c>
      <c r="V15" s="84" t="s">
        <v>579</v>
      </c>
      <c r="W15" s="729"/>
      <c r="X15" s="329" t="s">
        <v>579</v>
      </c>
      <c r="Y15" s="84" t="s">
        <v>579</v>
      </c>
      <c r="Z15" s="770"/>
      <c r="AA15" s="84" t="s">
        <v>579</v>
      </c>
      <c r="AB15" s="84" t="s">
        <v>579</v>
      </c>
      <c r="AC15" s="729"/>
      <c r="AD15" s="329" t="s">
        <v>579</v>
      </c>
      <c r="AE15" s="84" t="s">
        <v>579</v>
      </c>
      <c r="AF15" s="770"/>
      <c r="AG15" s="84" t="s">
        <v>579</v>
      </c>
      <c r="AH15" s="84" t="s">
        <v>579</v>
      </c>
      <c r="AI15" s="729"/>
      <c r="AJ15" s="329" t="s">
        <v>579</v>
      </c>
      <c r="AK15" s="84" t="s">
        <v>579</v>
      </c>
      <c r="AL15" s="770"/>
    </row>
    <row r="16" spans="1:38" ht="34.5" customHeight="1">
      <c r="A16" s="134" t="s">
        <v>43</v>
      </c>
      <c r="B16" s="124"/>
      <c r="C16" s="124"/>
      <c r="D16" s="132" t="s">
        <v>522</v>
      </c>
      <c r="E16" s="117"/>
      <c r="F16" s="135">
        <f aca="true" t="shared" si="0" ref="F16:T16">SUM(F17:F26)</f>
        <v>1031110</v>
      </c>
      <c r="G16" s="135">
        <f t="shared" si="0"/>
        <v>0</v>
      </c>
      <c r="H16" s="135">
        <f t="shared" si="0"/>
        <v>1031110</v>
      </c>
      <c r="I16" s="333">
        <f t="shared" si="0"/>
        <v>305595</v>
      </c>
      <c r="J16" s="333">
        <f t="shared" si="0"/>
        <v>0</v>
      </c>
      <c r="K16" s="333">
        <f t="shared" si="0"/>
        <v>305595</v>
      </c>
      <c r="L16" s="135">
        <f t="shared" si="0"/>
        <v>1336705</v>
      </c>
      <c r="M16" s="135">
        <f t="shared" si="0"/>
        <v>0</v>
      </c>
      <c r="N16" s="135">
        <f t="shared" si="0"/>
        <v>1336705</v>
      </c>
      <c r="O16" s="333">
        <f t="shared" si="0"/>
        <v>152916.94</v>
      </c>
      <c r="P16" s="333">
        <f t="shared" si="0"/>
        <v>28000</v>
      </c>
      <c r="Q16" s="333">
        <f t="shared" si="0"/>
        <v>180916.94</v>
      </c>
      <c r="R16" s="135">
        <f t="shared" si="0"/>
        <v>1489621.94</v>
      </c>
      <c r="S16" s="135">
        <f t="shared" si="0"/>
        <v>28000</v>
      </c>
      <c r="T16" s="147">
        <f t="shared" si="0"/>
        <v>1517621.94</v>
      </c>
      <c r="U16" s="333">
        <f aca="true" t="shared" si="1" ref="U16:Z16">SUM(U17:U26)</f>
        <v>0</v>
      </c>
      <c r="V16" s="333">
        <f t="shared" si="1"/>
        <v>0</v>
      </c>
      <c r="W16" s="333">
        <f t="shared" si="1"/>
        <v>0</v>
      </c>
      <c r="X16" s="135">
        <f t="shared" si="1"/>
        <v>1489621.94</v>
      </c>
      <c r="Y16" s="135">
        <f t="shared" si="1"/>
        <v>28000</v>
      </c>
      <c r="Z16" s="147">
        <f t="shared" si="1"/>
        <v>1517621.94</v>
      </c>
      <c r="AA16" s="333">
        <f aca="true" t="shared" si="2" ref="AA16:AF16">SUM(AA17:AA26)</f>
        <v>0</v>
      </c>
      <c r="AB16" s="333">
        <f t="shared" si="2"/>
        <v>0</v>
      </c>
      <c r="AC16" s="333">
        <f t="shared" si="2"/>
        <v>0</v>
      </c>
      <c r="AD16" s="135">
        <f t="shared" si="2"/>
        <v>1489621.94</v>
      </c>
      <c r="AE16" s="135">
        <f t="shared" si="2"/>
        <v>28000</v>
      </c>
      <c r="AF16" s="147">
        <f t="shared" si="2"/>
        <v>1517621.94</v>
      </c>
      <c r="AG16" s="333">
        <f aca="true" t="shared" si="3" ref="AG16:AL16">SUM(AG17:AG26)</f>
        <v>0</v>
      </c>
      <c r="AH16" s="333">
        <f t="shared" si="3"/>
        <v>64587</v>
      </c>
      <c r="AI16" s="333">
        <f t="shared" si="3"/>
        <v>64587</v>
      </c>
      <c r="AJ16" s="135">
        <f t="shared" si="3"/>
        <v>1489621.94</v>
      </c>
      <c r="AK16" s="135">
        <f>SUM(AK17:AK26)</f>
        <v>92587</v>
      </c>
      <c r="AL16" s="147">
        <f t="shared" si="3"/>
        <v>1582208.94</v>
      </c>
    </row>
    <row r="17" spans="1:38" ht="99" customHeight="1">
      <c r="A17" s="148" t="s">
        <v>738</v>
      </c>
      <c r="B17" s="130" t="s">
        <v>35</v>
      </c>
      <c r="C17" s="131" t="s">
        <v>690</v>
      </c>
      <c r="D17" s="801"/>
      <c r="E17" s="126" t="s">
        <v>450</v>
      </c>
      <c r="F17" s="307">
        <v>20000</v>
      </c>
      <c r="G17" s="307"/>
      <c r="H17" s="307">
        <f>F17+G17</f>
        <v>20000</v>
      </c>
      <c r="I17" s="303"/>
      <c r="J17" s="303"/>
      <c r="K17" s="334">
        <f>I17+J17</f>
        <v>0</v>
      </c>
      <c r="L17" s="322">
        <f>I17+F17</f>
        <v>20000</v>
      </c>
      <c r="M17" s="307">
        <f>G17+J17</f>
        <v>0</v>
      </c>
      <c r="N17" s="307">
        <f>M17+L17</f>
        <v>20000</v>
      </c>
      <c r="O17" s="303"/>
      <c r="P17" s="303"/>
      <c r="Q17" s="334">
        <f aca="true" t="shared" si="4" ref="Q17:Q24">O17+P17</f>
        <v>0</v>
      </c>
      <c r="R17" s="322">
        <f>O17+L17</f>
        <v>20000</v>
      </c>
      <c r="S17" s="307">
        <f>M17+P17</f>
        <v>0</v>
      </c>
      <c r="T17" s="376">
        <f>S17+R17</f>
        <v>20000</v>
      </c>
      <c r="U17" s="303"/>
      <c r="V17" s="303"/>
      <c r="W17" s="334">
        <f aca="true" t="shared" si="5" ref="W17:W26">U17+V17</f>
        <v>0</v>
      </c>
      <c r="X17" s="322">
        <f>U17+R17</f>
        <v>20000</v>
      </c>
      <c r="Y17" s="307">
        <f>S17+V17</f>
        <v>0</v>
      </c>
      <c r="Z17" s="376">
        <f>Y17+X17</f>
        <v>20000</v>
      </c>
      <c r="AA17" s="303"/>
      <c r="AB17" s="303"/>
      <c r="AC17" s="334">
        <f aca="true" t="shared" si="6" ref="AC17:AC26">AA17+AB17</f>
        <v>0</v>
      </c>
      <c r="AD17" s="322">
        <f>AA17+X17</f>
        <v>20000</v>
      </c>
      <c r="AE17" s="307">
        <f>Y17+AB17</f>
        <v>0</v>
      </c>
      <c r="AF17" s="376">
        <f>AE17+AD17</f>
        <v>20000</v>
      </c>
      <c r="AG17" s="303"/>
      <c r="AH17" s="303"/>
      <c r="AI17" s="334">
        <f>AG17+AH17</f>
        <v>0</v>
      </c>
      <c r="AJ17" s="322">
        <f>AG17+AD17</f>
        <v>20000</v>
      </c>
      <c r="AK17" s="307">
        <f>AE17+AH17</f>
        <v>0</v>
      </c>
      <c r="AL17" s="376">
        <f>AK17+AJ17</f>
        <v>20000</v>
      </c>
    </row>
    <row r="18" spans="1:38" ht="50.25" customHeight="1">
      <c r="A18" s="148" t="s">
        <v>738</v>
      </c>
      <c r="B18" s="130" t="s">
        <v>35</v>
      </c>
      <c r="C18" s="131" t="s">
        <v>690</v>
      </c>
      <c r="D18" s="802"/>
      <c r="E18" s="126" t="s">
        <v>640</v>
      </c>
      <c r="F18" s="322">
        <v>49150</v>
      </c>
      <c r="G18" s="322"/>
      <c r="H18" s="307">
        <f aca="true" t="shared" si="7" ref="H18:H59">F18+G18</f>
        <v>49150</v>
      </c>
      <c r="I18" s="303"/>
      <c r="J18" s="303"/>
      <c r="K18" s="334">
        <f aca="true" t="shared" si="8" ref="K18:K59">I18+J18</f>
        <v>0</v>
      </c>
      <c r="L18" s="322">
        <f aca="true" t="shared" si="9" ref="L18:L26">I18+F18</f>
        <v>49150</v>
      </c>
      <c r="M18" s="307">
        <f aca="true" t="shared" si="10" ref="M18:M26">G18+J18</f>
        <v>0</v>
      </c>
      <c r="N18" s="307">
        <f aca="true" t="shared" si="11" ref="N18:N26">M18+L18</f>
        <v>49150</v>
      </c>
      <c r="O18" s="303"/>
      <c r="P18" s="303"/>
      <c r="Q18" s="334">
        <f t="shared" si="4"/>
        <v>0</v>
      </c>
      <c r="R18" s="322">
        <f aca="true" t="shared" si="12" ref="R18:R26">O18+L18</f>
        <v>49150</v>
      </c>
      <c r="S18" s="307">
        <f aca="true" t="shared" si="13" ref="S18:S26">M18+P18</f>
        <v>0</v>
      </c>
      <c r="T18" s="376">
        <f aca="true" t="shared" si="14" ref="T18:T26">S18+R18</f>
        <v>49150</v>
      </c>
      <c r="U18" s="303"/>
      <c r="V18" s="303"/>
      <c r="W18" s="334">
        <f t="shared" si="5"/>
        <v>0</v>
      </c>
      <c r="X18" s="322">
        <f aca="true" t="shared" si="15" ref="X18:X26">U18+R18</f>
        <v>49150</v>
      </c>
      <c r="Y18" s="307">
        <f aca="true" t="shared" si="16" ref="Y18:Y26">S18+V18</f>
        <v>0</v>
      </c>
      <c r="Z18" s="376">
        <f aca="true" t="shared" si="17" ref="Z18:Z26">Y18+X18</f>
        <v>49150</v>
      </c>
      <c r="AA18" s="303"/>
      <c r="AB18" s="303"/>
      <c r="AC18" s="334">
        <f t="shared" si="6"/>
        <v>0</v>
      </c>
      <c r="AD18" s="322">
        <f aca="true" t="shared" si="18" ref="AD18:AD26">AA18+X18</f>
        <v>49150</v>
      </c>
      <c r="AE18" s="307">
        <f aca="true" t="shared" si="19" ref="AE18:AE26">Y18+AB18</f>
        <v>0</v>
      </c>
      <c r="AF18" s="376">
        <f aca="true" t="shared" si="20" ref="AF18:AF26">AE18+AD18</f>
        <v>49150</v>
      </c>
      <c r="AG18" s="303"/>
      <c r="AH18" s="303"/>
      <c r="AI18" s="334">
        <f>AG18+AH18</f>
        <v>0</v>
      </c>
      <c r="AJ18" s="322">
        <f>AG18+AD18</f>
        <v>49150</v>
      </c>
      <c r="AK18" s="307">
        <f>AE18+AH18</f>
        <v>0</v>
      </c>
      <c r="AL18" s="376">
        <f>AK18+AJ18</f>
        <v>49150</v>
      </c>
    </row>
    <row r="19" spans="1:38" ht="81" customHeight="1">
      <c r="A19" s="148" t="s">
        <v>738</v>
      </c>
      <c r="B19" s="130" t="s">
        <v>35</v>
      </c>
      <c r="C19" s="131" t="s">
        <v>690</v>
      </c>
      <c r="D19" s="802"/>
      <c r="E19" s="126" t="s">
        <v>84</v>
      </c>
      <c r="F19" s="322">
        <v>264000</v>
      </c>
      <c r="G19" s="322"/>
      <c r="H19" s="307">
        <f t="shared" si="7"/>
        <v>264000</v>
      </c>
      <c r="I19" s="303"/>
      <c r="J19" s="303"/>
      <c r="K19" s="334">
        <f t="shared" si="8"/>
        <v>0</v>
      </c>
      <c r="L19" s="322">
        <f t="shared" si="9"/>
        <v>264000</v>
      </c>
      <c r="M19" s="307">
        <f t="shared" si="10"/>
        <v>0</v>
      </c>
      <c r="N19" s="307">
        <f t="shared" si="11"/>
        <v>264000</v>
      </c>
      <c r="O19" s="303"/>
      <c r="P19" s="303"/>
      <c r="Q19" s="334">
        <f t="shared" si="4"/>
        <v>0</v>
      </c>
      <c r="R19" s="322">
        <f t="shared" si="12"/>
        <v>264000</v>
      </c>
      <c r="S19" s="307">
        <f t="shared" si="13"/>
        <v>0</v>
      </c>
      <c r="T19" s="376">
        <f t="shared" si="14"/>
        <v>264000</v>
      </c>
      <c r="U19" s="303"/>
      <c r="V19" s="303"/>
      <c r="W19" s="334">
        <f t="shared" si="5"/>
        <v>0</v>
      </c>
      <c r="X19" s="322">
        <f t="shared" si="15"/>
        <v>264000</v>
      </c>
      <c r="Y19" s="307">
        <f t="shared" si="16"/>
        <v>0</v>
      </c>
      <c r="Z19" s="376">
        <f t="shared" si="17"/>
        <v>264000</v>
      </c>
      <c r="AA19" s="303"/>
      <c r="AB19" s="303"/>
      <c r="AC19" s="334">
        <f t="shared" si="6"/>
        <v>0</v>
      </c>
      <c r="AD19" s="322">
        <f t="shared" si="18"/>
        <v>264000</v>
      </c>
      <c r="AE19" s="307">
        <f t="shared" si="19"/>
        <v>0</v>
      </c>
      <c r="AF19" s="376">
        <f t="shared" si="20"/>
        <v>264000</v>
      </c>
      <c r="AG19" s="303"/>
      <c r="AH19" s="303"/>
      <c r="AI19" s="334">
        <f>AG19+AH19</f>
        <v>0</v>
      </c>
      <c r="AJ19" s="322">
        <f>AG19+AD19</f>
        <v>264000</v>
      </c>
      <c r="AK19" s="307">
        <f>AE19+AH19</f>
        <v>0</v>
      </c>
      <c r="AL19" s="376">
        <f>AK19+AJ19</f>
        <v>264000</v>
      </c>
    </row>
    <row r="20" spans="1:38" ht="66.75" customHeight="1">
      <c r="A20" s="148" t="s">
        <v>738</v>
      </c>
      <c r="B20" s="130" t="s">
        <v>35</v>
      </c>
      <c r="C20" s="131" t="s">
        <v>690</v>
      </c>
      <c r="D20" s="802"/>
      <c r="E20" s="126" t="s">
        <v>81</v>
      </c>
      <c r="F20" s="322">
        <v>52960</v>
      </c>
      <c r="G20" s="322"/>
      <c r="H20" s="307">
        <f t="shared" si="7"/>
        <v>52960</v>
      </c>
      <c r="I20" s="303"/>
      <c r="J20" s="303"/>
      <c r="K20" s="334">
        <f t="shared" si="8"/>
        <v>0</v>
      </c>
      <c r="L20" s="322">
        <f t="shared" si="9"/>
        <v>52960</v>
      </c>
      <c r="M20" s="307">
        <f t="shared" si="10"/>
        <v>0</v>
      </c>
      <c r="N20" s="307">
        <f t="shared" si="11"/>
        <v>52960</v>
      </c>
      <c r="O20" s="303"/>
      <c r="P20" s="303"/>
      <c r="Q20" s="334">
        <f t="shared" si="4"/>
        <v>0</v>
      </c>
      <c r="R20" s="322">
        <f t="shared" si="12"/>
        <v>52960</v>
      </c>
      <c r="S20" s="307">
        <f t="shared" si="13"/>
        <v>0</v>
      </c>
      <c r="T20" s="376">
        <f t="shared" si="14"/>
        <v>52960</v>
      </c>
      <c r="U20" s="303"/>
      <c r="V20" s="303"/>
      <c r="W20" s="334">
        <f t="shared" si="5"/>
        <v>0</v>
      </c>
      <c r="X20" s="322">
        <f t="shared" si="15"/>
        <v>52960</v>
      </c>
      <c r="Y20" s="307">
        <f t="shared" si="16"/>
        <v>0</v>
      </c>
      <c r="Z20" s="376">
        <f t="shared" si="17"/>
        <v>52960</v>
      </c>
      <c r="AA20" s="303"/>
      <c r="AB20" s="303"/>
      <c r="AC20" s="334">
        <f t="shared" si="6"/>
        <v>0</v>
      </c>
      <c r="AD20" s="322">
        <f t="shared" si="18"/>
        <v>52960</v>
      </c>
      <c r="AE20" s="307">
        <f t="shared" si="19"/>
        <v>0</v>
      </c>
      <c r="AF20" s="376">
        <f t="shared" si="20"/>
        <v>52960</v>
      </c>
      <c r="AG20" s="303"/>
      <c r="AH20" s="303"/>
      <c r="AI20" s="334">
        <f>AG20+AH20</f>
        <v>0</v>
      </c>
      <c r="AJ20" s="322">
        <f>AG20+AD20</f>
        <v>52960</v>
      </c>
      <c r="AK20" s="307">
        <f>AE20+AH20</f>
        <v>0</v>
      </c>
      <c r="AL20" s="376">
        <f>AK20+AJ20</f>
        <v>52960</v>
      </c>
    </row>
    <row r="21" spans="1:38" ht="88.5" customHeight="1">
      <c r="A21" s="148" t="s">
        <v>741</v>
      </c>
      <c r="B21" s="130" t="s">
        <v>45</v>
      </c>
      <c r="C21" s="131" t="s">
        <v>686</v>
      </c>
      <c r="D21" s="802"/>
      <c r="E21" s="126" t="s">
        <v>641</v>
      </c>
      <c r="F21" s="322">
        <v>420000</v>
      </c>
      <c r="G21" s="322"/>
      <c r="H21" s="307">
        <f t="shared" si="7"/>
        <v>420000</v>
      </c>
      <c r="I21" s="303"/>
      <c r="J21" s="303"/>
      <c r="K21" s="334">
        <f t="shared" si="8"/>
        <v>0</v>
      </c>
      <c r="L21" s="322">
        <f t="shared" si="9"/>
        <v>420000</v>
      </c>
      <c r="M21" s="307">
        <f t="shared" si="10"/>
        <v>0</v>
      </c>
      <c r="N21" s="307">
        <f t="shared" si="11"/>
        <v>420000</v>
      </c>
      <c r="O21" s="303"/>
      <c r="P21" s="303"/>
      <c r="Q21" s="334">
        <f t="shared" si="4"/>
        <v>0</v>
      </c>
      <c r="R21" s="322">
        <f t="shared" si="12"/>
        <v>420000</v>
      </c>
      <c r="S21" s="307">
        <f t="shared" si="13"/>
        <v>0</v>
      </c>
      <c r="T21" s="376">
        <f t="shared" si="14"/>
        <v>420000</v>
      </c>
      <c r="U21" s="303"/>
      <c r="V21" s="303"/>
      <c r="W21" s="334">
        <f t="shared" si="5"/>
        <v>0</v>
      </c>
      <c r="X21" s="322">
        <f t="shared" si="15"/>
        <v>420000</v>
      </c>
      <c r="Y21" s="307">
        <f t="shared" si="16"/>
        <v>0</v>
      </c>
      <c r="Z21" s="376">
        <f t="shared" si="17"/>
        <v>420000</v>
      </c>
      <c r="AA21" s="303"/>
      <c r="AB21" s="303"/>
      <c r="AC21" s="334">
        <f t="shared" si="6"/>
        <v>0</v>
      </c>
      <c r="AD21" s="322">
        <f t="shared" si="18"/>
        <v>420000</v>
      </c>
      <c r="AE21" s="307">
        <f t="shared" si="19"/>
        <v>0</v>
      </c>
      <c r="AF21" s="376">
        <f t="shared" si="20"/>
        <v>420000</v>
      </c>
      <c r="AG21" s="303"/>
      <c r="AH21" s="303"/>
      <c r="AI21" s="334">
        <f>AG21+AH21</f>
        <v>0</v>
      </c>
      <c r="AJ21" s="322">
        <f>AG21+AD21</f>
        <v>420000</v>
      </c>
      <c r="AK21" s="307">
        <f>AE21+AH21</f>
        <v>0</v>
      </c>
      <c r="AL21" s="376">
        <f>AK21+AJ21</f>
        <v>420000</v>
      </c>
    </row>
    <row r="22" spans="1:38" ht="50.25" customHeight="1">
      <c r="A22" s="186">
        <v>115061</v>
      </c>
      <c r="B22" s="139">
        <v>5061</v>
      </c>
      <c r="C22" s="140">
        <v>810</v>
      </c>
      <c r="D22" s="802"/>
      <c r="E22" s="126" t="s">
        <v>357</v>
      </c>
      <c r="F22" s="322"/>
      <c r="G22" s="322"/>
      <c r="H22" s="307"/>
      <c r="I22" s="303"/>
      <c r="J22" s="303"/>
      <c r="K22" s="334"/>
      <c r="L22" s="322"/>
      <c r="M22" s="307"/>
      <c r="N22" s="307"/>
      <c r="O22" s="303"/>
      <c r="P22" s="303"/>
      <c r="Q22" s="334"/>
      <c r="R22" s="322"/>
      <c r="S22" s="307"/>
      <c r="T22" s="376"/>
      <c r="U22" s="303"/>
      <c r="V22" s="303"/>
      <c r="W22" s="334"/>
      <c r="X22" s="322"/>
      <c r="Y22" s="307"/>
      <c r="Z22" s="376"/>
      <c r="AA22" s="303"/>
      <c r="AB22" s="303"/>
      <c r="AC22" s="334"/>
      <c r="AD22" s="322"/>
      <c r="AE22" s="307"/>
      <c r="AF22" s="376"/>
      <c r="AG22" s="303"/>
      <c r="AH22" s="334">
        <v>64587</v>
      </c>
      <c r="AI22" s="334">
        <f>AG22+AH22</f>
        <v>64587</v>
      </c>
      <c r="AJ22" s="322">
        <f>AG22+AD22</f>
        <v>0</v>
      </c>
      <c r="AK22" s="307">
        <f>AE22+AH22</f>
        <v>64587</v>
      </c>
      <c r="AL22" s="376">
        <f>AK22+AJ22</f>
        <v>64587</v>
      </c>
    </row>
    <row r="23" spans="1:38" ht="49.5" customHeight="1">
      <c r="A23" s="771" t="s">
        <v>743</v>
      </c>
      <c r="B23" s="773" t="s">
        <v>47</v>
      </c>
      <c r="C23" s="775" t="s">
        <v>713</v>
      </c>
      <c r="D23" s="802"/>
      <c r="E23" s="126" t="s">
        <v>642</v>
      </c>
      <c r="F23" s="322">
        <v>180000</v>
      </c>
      <c r="G23" s="322"/>
      <c r="H23" s="307">
        <f t="shared" si="7"/>
        <v>180000</v>
      </c>
      <c r="I23" s="334">
        <v>33000</v>
      </c>
      <c r="J23" s="303"/>
      <c r="K23" s="334">
        <f t="shared" si="8"/>
        <v>33000</v>
      </c>
      <c r="L23" s="322">
        <f t="shared" si="9"/>
        <v>213000</v>
      </c>
      <c r="M23" s="307">
        <f t="shared" si="10"/>
        <v>0</v>
      </c>
      <c r="N23" s="307">
        <f t="shared" si="11"/>
        <v>213000</v>
      </c>
      <c r="O23" s="334">
        <v>129100</v>
      </c>
      <c r="P23" s="303"/>
      <c r="Q23" s="334">
        <f t="shared" si="4"/>
        <v>129100</v>
      </c>
      <c r="R23" s="322">
        <f t="shared" si="12"/>
        <v>342100</v>
      </c>
      <c r="S23" s="307">
        <f t="shared" si="13"/>
        <v>0</v>
      </c>
      <c r="T23" s="376">
        <f t="shared" si="14"/>
        <v>342100</v>
      </c>
      <c r="U23" s="334"/>
      <c r="V23" s="303"/>
      <c r="W23" s="334">
        <f t="shared" si="5"/>
        <v>0</v>
      </c>
      <c r="X23" s="322">
        <f t="shared" si="15"/>
        <v>342100</v>
      </c>
      <c r="Y23" s="307">
        <f t="shared" si="16"/>
        <v>0</v>
      </c>
      <c r="Z23" s="376">
        <f t="shared" si="17"/>
        <v>342100</v>
      </c>
      <c r="AA23" s="334"/>
      <c r="AB23" s="303"/>
      <c r="AC23" s="334">
        <f t="shared" si="6"/>
        <v>0</v>
      </c>
      <c r="AD23" s="322">
        <f t="shared" si="18"/>
        <v>342100</v>
      </c>
      <c r="AE23" s="307">
        <f t="shared" si="19"/>
        <v>0</v>
      </c>
      <c r="AF23" s="376">
        <f t="shared" si="20"/>
        <v>342100</v>
      </c>
      <c r="AG23" s="334"/>
      <c r="AH23" s="303"/>
      <c r="AI23" s="334">
        <f>AG23+AH23</f>
        <v>0</v>
      </c>
      <c r="AJ23" s="322">
        <f aca="true" t="shared" si="21" ref="AJ23:AJ31">AG23+AD23</f>
        <v>342100</v>
      </c>
      <c r="AK23" s="307">
        <f aca="true" t="shared" si="22" ref="AK23:AK31">AE23+AH23</f>
        <v>0</v>
      </c>
      <c r="AL23" s="376">
        <f>AK23+AJ23</f>
        <v>342100</v>
      </c>
    </row>
    <row r="24" spans="1:38" ht="48.75" customHeight="1">
      <c r="A24" s="772"/>
      <c r="B24" s="774"/>
      <c r="C24" s="776"/>
      <c r="D24" s="802"/>
      <c r="E24" s="126" t="s">
        <v>452</v>
      </c>
      <c r="F24" s="322"/>
      <c r="G24" s="322"/>
      <c r="H24" s="307"/>
      <c r="I24" s="334"/>
      <c r="J24" s="303"/>
      <c r="K24" s="334"/>
      <c r="L24" s="322"/>
      <c r="M24" s="307"/>
      <c r="N24" s="307"/>
      <c r="O24" s="334">
        <v>50000</v>
      </c>
      <c r="P24" s="334">
        <v>28000</v>
      </c>
      <c r="Q24" s="334">
        <f t="shared" si="4"/>
        <v>78000</v>
      </c>
      <c r="R24" s="322">
        <f t="shared" si="12"/>
        <v>50000</v>
      </c>
      <c r="S24" s="307">
        <f t="shared" si="13"/>
        <v>28000</v>
      </c>
      <c r="T24" s="376">
        <f t="shared" si="14"/>
        <v>78000</v>
      </c>
      <c r="U24" s="334"/>
      <c r="V24" s="334"/>
      <c r="W24" s="334">
        <f t="shared" si="5"/>
        <v>0</v>
      </c>
      <c r="X24" s="322">
        <f t="shared" si="15"/>
        <v>50000</v>
      </c>
      <c r="Y24" s="307">
        <f t="shared" si="16"/>
        <v>28000</v>
      </c>
      <c r="Z24" s="376">
        <f t="shared" si="17"/>
        <v>78000</v>
      </c>
      <c r="AA24" s="334"/>
      <c r="AB24" s="334"/>
      <c r="AC24" s="334">
        <f t="shared" si="6"/>
        <v>0</v>
      </c>
      <c r="AD24" s="322">
        <f t="shared" si="18"/>
        <v>50000</v>
      </c>
      <c r="AE24" s="307">
        <f t="shared" si="19"/>
        <v>28000</v>
      </c>
      <c r="AF24" s="376">
        <f t="shared" si="20"/>
        <v>78000</v>
      </c>
      <c r="AG24" s="334"/>
      <c r="AH24" s="334"/>
      <c r="AI24" s="334">
        <f>AG24+AH24</f>
        <v>0</v>
      </c>
      <c r="AJ24" s="322">
        <f t="shared" si="21"/>
        <v>50000</v>
      </c>
      <c r="AK24" s="307">
        <f t="shared" si="22"/>
        <v>28000</v>
      </c>
      <c r="AL24" s="376">
        <f>AK24+AJ24</f>
        <v>78000</v>
      </c>
    </row>
    <row r="25" spans="1:38" ht="60.75" customHeight="1">
      <c r="A25" s="771" t="s">
        <v>746</v>
      </c>
      <c r="B25" s="773" t="s">
        <v>718</v>
      </c>
      <c r="C25" s="775" t="s">
        <v>717</v>
      </c>
      <c r="D25" s="802"/>
      <c r="E25" s="126" t="s">
        <v>451</v>
      </c>
      <c r="F25" s="322"/>
      <c r="G25" s="322"/>
      <c r="H25" s="307"/>
      <c r="I25" s="334">
        <v>227595</v>
      </c>
      <c r="J25" s="303"/>
      <c r="K25" s="334">
        <f t="shared" si="8"/>
        <v>227595</v>
      </c>
      <c r="L25" s="322">
        <f>I25+F25</f>
        <v>227595</v>
      </c>
      <c r="M25" s="307">
        <f>G25+J25</f>
        <v>0</v>
      </c>
      <c r="N25" s="307">
        <f t="shared" si="11"/>
        <v>227595</v>
      </c>
      <c r="O25" s="334">
        <v>6000</v>
      </c>
      <c r="P25" s="303"/>
      <c r="Q25" s="334">
        <f aca="true" t="shared" si="23" ref="Q25:Q49">O25+P25</f>
        <v>6000</v>
      </c>
      <c r="R25" s="322">
        <f t="shared" si="12"/>
        <v>233595</v>
      </c>
      <c r="S25" s="307">
        <f t="shared" si="13"/>
        <v>0</v>
      </c>
      <c r="T25" s="376">
        <f t="shared" si="14"/>
        <v>233595</v>
      </c>
      <c r="U25" s="334"/>
      <c r="V25" s="303"/>
      <c r="W25" s="334">
        <f t="shared" si="5"/>
        <v>0</v>
      </c>
      <c r="X25" s="322">
        <f t="shared" si="15"/>
        <v>233595</v>
      </c>
      <c r="Y25" s="307">
        <f t="shared" si="16"/>
        <v>0</v>
      </c>
      <c r="Z25" s="376">
        <f t="shared" si="17"/>
        <v>233595</v>
      </c>
      <c r="AA25" s="334"/>
      <c r="AB25" s="303"/>
      <c r="AC25" s="334">
        <f t="shared" si="6"/>
        <v>0</v>
      </c>
      <c r="AD25" s="322">
        <f t="shared" si="18"/>
        <v>233595</v>
      </c>
      <c r="AE25" s="307">
        <f t="shared" si="19"/>
        <v>0</v>
      </c>
      <c r="AF25" s="376">
        <f t="shared" si="20"/>
        <v>233595</v>
      </c>
      <c r="AG25" s="334"/>
      <c r="AH25" s="303"/>
      <c r="AI25" s="334">
        <f>AG25+AH25</f>
        <v>0</v>
      </c>
      <c r="AJ25" s="322">
        <f t="shared" si="21"/>
        <v>233595</v>
      </c>
      <c r="AK25" s="307">
        <f t="shared" si="22"/>
        <v>0</v>
      </c>
      <c r="AL25" s="376">
        <f>AK25+AJ25</f>
        <v>233595</v>
      </c>
    </row>
    <row r="26" spans="1:38" ht="51" customHeight="1">
      <c r="A26" s="772"/>
      <c r="B26" s="774"/>
      <c r="C26" s="776"/>
      <c r="D26" s="803"/>
      <c r="E26" s="126" t="s">
        <v>356</v>
      </c>
      <c r="F26" s="322">
        <v>45000</v>
      </c>
      <c r="G26" s="322"/>
      <c r="H26" s="307">
        <f t="shared" si="7"/>
        <v>45000</v>
      </c>
      <c r="I26" s="334">
        <v>45000</v>
      </c>
      <c r="J26" s="303"/>
      <c r="K26" s="334">
        <f t="shared" si="8"/>
        <v>45000</v>
      </c>
      <c r="L26" s="322">
        <f t="shared" si="9"/>
        <v>90000</v>
      </c>
      <c r="M26" s="307">
        <f t="shared" si="10"/>
        <v>0</v>
      </c>
      <c r="N26" s="307">
        <f t="shared" si="11"/>
        <v>90000</v>
      </c>
      <c r="O26" s="336">
        <v>-32183.06</v>
      </c>
      <c r="P26" s="336"/>
      <c r="Q26" s="336">
        <f t="shared" si="23"/>
        <v>-32183.06</v>
      </c>
      <c r="R26" s="322">
        <f t="shared" si="12"/>
        <v>57816.94</v>
      </c>
      <c r="S26" s="307">
        <f t="shared" si="13"/>
        <v>0</v>
      </c>
      <c r="T26" s="376">
        <f t="shared" si="14"/>
        <v>57816.94</v>
      </c>
      <c r="U26" s="336"/>
      <c r="V26" s="336"/>
      <c r="W26" s="336">
        <f t="shared" si="5"/>
        <v>0</v>
      </c>
      <c r="X26" s="322">
        <f t="shared" si="15"/>
        <v>57816.94</v>
      </c>
      <c r="Y26" s="307">
        <f t="shared" si="16"/>
        <v>0</v>
      </c>
      <c r="Z26" s="376">
        <f t="shared" si="17"/>
        <v>57816.94</v>
      </c>
      <c r="AA26" s="336"/>
      <c r="AB26" s="336"/>
      <c r="AC26" s="336">
        <f t="shared" si="6"/>
        <v>0</v>
      </c>
      <c r="AD26" s="322">
        <f t="shared" si="18"/>
        <v>57816.94</v>
      </c>
      <c r="AE26" s="307">
        <f t="shared" si="19"/>
        <v>0</v>
      </c>
      <c r="AF26" s="376">
        <f t="shared" si="20"/>
        <v>57816.94</v>
      </c>
      <c r="AG26" s="336"/>
      <c r="AH26" s="336"/>
      <c r="AI26" s="336">
        <f>AG26+AH26</f>
        <v>0</v>
      </c>
      <c r="AJ26" s="322">
        <f t="shared" si="21"/>
        <v>57816.94</v>
      </c>
      <c r="AK26" s="307">
        <f t="shared" si="22"/>
        <v>0</v>
      </c>
      <c r="AL26" s="376">
        <f>AK26+AJ26</f>
        <v>57816.94</v>
      </c>
    </row>
    <row r="27" spans="1:38" ht="51.75" customHeight="1">
      <c r="A27" s="136" t="s">
        <v>310</v>
      </c>
      <c r="B27" s="128"/>
      <c r="C27" s="125"/>
      <c r="D27" s="133" t="s">
        <v>523</v>
      </c>
      <c r="E27" s="126"/>
      <c r="F27" s="323">
        <f>SUM(F28:F35)</f>
        <v>547770</v>
      </c>
      <c r="G27" s="323">
        <f>SUM(G28:G35)</f>
        <v>49000</v>
      </c>
      <c r="H27" s="308">
        <f t="shared" si="7"/>
        <v>596770</v>
      </c>
      <c r="I27" s="332">
        <f>SUM(I28:I35)</f>
        <v>454580</v>
      </c>
      <c r="J27" s="332">
        <f>SUM(J28:J35)</f>
        <v>0</v>
      </c>
      <c r="K27" s="333">
        <f>I27+J27</f>
        <v>454580</v>
      </c>
      <c r="L27" s="323">
        <f>SUM(L28:L35)</f>
        <v>1002350</v>
      </c>
      <c r="M27" s="323">
        <f>SUM(M28:M35)</f>
        <v>49000</v>
      </c>
      <c r="N27" s="308">
        <f>L27+M27</f>
        <v>1051350</v>
      </c>
      <c r="O27" s="332">
        <f>SUM(O28:O35)</f>
        <v>195000</v>
      </c>
      <c r="P27" s="332">
        <f>SUM(P28:P35)</f>
        <v>0</v>
      </c>
      <c r="Q27" s="333">
        <f>O27+P27</f>
        <v>195000</v>
      </c>
      <c r="R27" s="146">
        <f>SUM(R28:R35)</f>
        <v>1197350</v>
      </c>
      <c r="S27" s="146">
        <f>SUM(S28:S35)</f>
        <v>49000</v>
      </c>
      <c r="T27" s="149">
        <f>SUM(T28:T35)</f>
        <v>1246350</v>
      </c>
      <c r="U27" s="332">
        <f>SUM(U28:U35)</f>
        <v>0</v>
      </c>
      <c r="V27" s="332">
        <f>SUM(V28:V35)</f>
        <v>0</v>
      </c>
      <c r="W27" s="333">
        <f>U27+V27</f>
        <v>0</v>
      </c>
      <c r="X27" s="146">
        <f>SUM(X28:X35)</f>
        <v>1197350</v>
      </c>
      <c r="Y27" s="146">
        <f>SUM(Y28:Y35)</f>
        <v>49000</v>
      </c>
      <c r="Z27" s="149">
        <f>SUM(Z28:Z35)</f>
        <v>1246350</v>
      </c>
      <c r="AA27" s="332">
        <f>SUM(AA28:AA35)</f>
        <v>0</v>
      </c>
      <c r="AB27" s="332">
        <f>SUM(AB28:AB35)</f>
        <v>0</v>
      </c>
      <c r="AC27" s="333">
        <f>AA27+AB27</f>
        <v>0</v>
      </c>
      <c r="AD27" s="146">
        <f>SUM(AD28:AD35)</f>
        <v>1197350</v>
      </c>
      <c r="AE27" s="146">
        <f>SUM(AE28:AE35)</f>
        <v>49000</v>
      </c>
      <c r="AF27" s="149">
        <f>SUM(AF28:AF35)</f>
        <v>1246350</v>
      </c>
      <c r="AG27" s="332">
        <f>SUM(AG28:AG35)</f>
        <v>0</v>
      </c>
      <c r="AH27" s="332">
        <f>SUM(AH28:AH35)</f>
        <v>0</v>
      </c>
      <c r="AI27" s="333">
        <f>AG27+AH27</f>
        <v>0</v>
      </c>
      <c r="AJ27" s="146">
        <f>SUM(AJ28:AJ35)</f>
        <v>1197350</v>
      </c>
      <c r="AK27" s="146">
        <f>SUM(AK28:AK35)</f>
        <v>49000</v>
      </c>
      <c r="AL27" s="149">
        <f>SUM(AL28:AL35)</f>
        <v>1246350</v>
      </c>
    </row>
    <row r="28" spans="1:38" ht="48" customHeight="1">
      <c r="A28" s="148" t="s">
        <v>748</v>
      </c>
      <c r="B28" s="130" t="s">
        <v>49</v>
      </c>
      <c r="C28" s="131" t="s">
        <v>698</v>
      </c>
      <c r="D28" s="790"/>
      <c r="E28" s="126" t="s">
        <v>580</v>
      </c>
      <c r="F28" s="322">
        <v>20000</v>
      </c>
      <c r="G28" s="322"/>
      <c r="H28" s="307">
        <f t="shared" si="7"/>
        <v>20000</v>
      </c>
      <c r="I28" s="303"/>
      <c r="J28" s="303"/>
      <c r="K28" s="334">
        <f t="shared" si="8"/>
        <v>0</v>
      </c>
      <c r="L28" s="322">
        <f aca="true" t="shared" si="24" ref="L28:L35">I28+F28</f>
        <v>20000</v>
      </c>
      <c r="M28" s="307">
        <f aca="true" t="shared" si="25" ref="M28:M35">G28+J28</f>
        <v>0</v>
      </c>
      <c r="N28" s="307">
        <f aca="true" t="shared" si="26" ref="N28:N35">M28+L28</f>
        <v>20000</v>
      </c>
      <c r="O28" s="303"/>
      <c r="P28" s="303"/>
      <c r="Q28" s="336">
        <f t="shared" si="23"/>
        <v>0</v>
      </c>
      <c r="R28" s="322">
        <f>O28+L28</f>
        <v>20000</v>
      </c>
      <c r="S28" s="307">
        <f>M28+P28</f>
        <v>0</v>
      </c>
      <c r="T28" s="376">
        <f>S28+R28</f>
        <v>20000</v>
      </c>
      <c r="U28" s="303"/>
      <c r="V28" s="303"/>
      <c r="W28" s="336">
        <f aca="true" t="shared" si="27" ref="W28:W35">U28+V28</f>
        <v>0</v>
      </c>
      <c r="X28" s="322">
        <f>U28+R28</f>
        <v>20000</v>
      </c>
      <c r="Y28" s="307">
        <f>S28+V28</f>
        <v>0</v>
      </c>
      <c r="Z28" s="376">
        <f>Y28+X28</f>
        <v>20000</v>
      </c>
      <c r="AA28" s="303"/>
      <c r="AB28" s="303"/>
      <c r="AC28" s="336">
        <f aca="true" t="shared" si="28" ref="AC28:AC49">AA28+AB28</f>
        <v>0</v>
      </c>
      <c r="AD28" s="322">
        <f>AA28+X28</f>
        <v>20000</v>
      </c>
      <c r="AE28" s="307">
        <f>Y28+AB28</f>
        <v>0</v>
      </c>
      <c r="AF28" s="376">
        <f>AE28+AD28</f>
        <v>20000</v>
      </c>
      <c r="AG28" s="303"/>
      <c r="AH28" s="303"/>
      <c r="AI28" s="336">
        <f aca="true" t="shared" si="29" ref="AI28:AI49">AG28+AH28</f>
        <v>0</v>
      </c>
      <c r="AJ28" s="322">
        <f>AG28+AD28</f>
        <v>20000</v>
      </c>
      <c r="AK28" s="307">
        <f>AE28+AH28</f>
        <v>0</v>
      </c>
      <c r="AL28" s="376">
        <f>AK28+AJ28</f>
        <v>20000</v>
      </c>
    </row>
    <row r="29" spans="1:38" ht="45" customHeight="1">
      <c r="A29" s="148" t="s">
        <v>749</v>
      </c>
      <c r="B29" s="130" t="s">
        <v>50</v>
      </c>
      <c r="C29" s="131" t="s">
        <v>698</v>
      </c>
      <c r="D29" s="791"/>
      <c r="E29" s="126" t="s">
        <v>580</v>
      </c>
      <c r="F29" s="322">
        <v>25000</v>
      </c>
      <c r="G29" s="322"/>
      <c r="H29" s="307">
        <f t="shared" si="7"/>
        <v>25000</v>
      </c>
      <c r="I29" s="303"/>
      <c r="J29" s="303"/>
      <c r="K29" s="334">
        <f t="shared" si="8"/>
        <v>0</v>
      </c>
      <c r="L29" s="322">
        <f t="shared" si="24"/>
        <v>25000</v>
      </c>
      <c r="M29" s="307">
        <f t="shared" si="25"/>
        <v>0</v>
      </c>
      <c r="N29" s="307">
        <f t="shared" si="26"/>
        <v>25000</v>
      </c>
      <c r="O29" s="303"/>
      <c r="P29" s="303"/>
      <c r="Q29" s="336">
        <f t="shared" si="23"/>
        <v>0</v>
      </c>
      <c r="R29" s="322">
        <f aca="true" t="shared" si="30" ref="R29:R35">O29+L29</f>
        <v>25000</v>
      </c>
      <c r="S29" s="307">
        <f aca="true" t="shared" si="31" ref="S29:S35">M29+P29</f>
        <v>0</v>
      </c>
      <c r="T29" s="376">
        <f aca="true" t="shared" si="32" ref="T29:T35">S29+R29</f>
        <v>25000</v>
      </c>
      <c r="U29" s="303"/>
      <c r="V29" s="303"/>
      <c r="W29" s="336">
        <f t="shared" si="27"/>
        <v>0</v>
      </c>
      <c r="X29" s="322">
        <f aca="true" t="shared" si="33" ref="X29:X35">U29+R29</f>
        <v>25000</v>
      </c>
      <c r="Y29" s="307">
        <f aca="true" t="shared" si="34" ref="Y29:Y35">S29+V29</f>
        <v>0</v>
      </c>
      <c r="Z29" s="376">
        <f aca="true" t="shared" si="35" ref="Z29:Z35">Y29+X29</f>
        <v>25000</v>
      </c>
      <c r="AA29" s="303"/>
      <c r="AB29" s="303"/>
      <c r="AC29" s="336">
        <f t="shared" si="28"/>
        <v>0</v>
      </c>
      <c r="AD29" s="322">
        <f aca="true" t="shared" si="36" ref="AD29:AD35">AA29+X29</f>
        <v>25000</v>
      </c>
      <c r="AE29" s="307">
        <f aca="true" t="shared" si="37" ref="AE29:AE35">Y29+AB29</f>
        <v>0</v>
      </c>
      <c r="AF29" s="376">
        <f aca="true" t="shared" si="38" ref="AF29:AF35">AE29+AD29</f>
        <v>25000</v>
      </c>
      <c r="AG29" s="303"/>
      <c r="AH29" s="303"/>
      <c r="AI29" s="336">
        <f t="shared" si="29"/>
        <v>0</v>
      </c>
      <c r="AJ29" s="322">
        <f aca="true" t="shared" si="39" ref="AJ29:AJ35">AG29+AD29</f>
        <v>25000</v>
      </c>
      <c r="AK29" s="307">
        <f aca="true" t="shared" si="40" ref="AK29:AK35">AE29+AH29</f>
        <v>0</v>
      </c>
      <c r="AL29" s="376">
        <f aca="true" t="shared" si="41" ref="AL29:AL35">AK29+AJ29</f>
        <v>25000</v>
      </c>
    </row>
    <row r="30" spans="1:38" ht="46.5" customHeight="1">
      <c r="A30" s="148" t="s">
        <v>749</v>
      </c>
      <c r="B30" s="130" t="s">
        <v>50</v>
      </c>
      <c r="C30" s="131" t="s">
        <v>698</v>
      </c>
      <c r="D30" s="791"/>
      <c r="E30" s="126" t="s">
        <v>348</v>
      </c>
      <c r="F30" s="322"/>
      <c r="G30" s="322"/>
      <c r="H30" s="307">
        <f t="shared" si="7"/>
        <v>0</v>
      </c>
      <c r="I30" s="334">
        <v>200000</v>
      </c>
      <c r="J30" s="303"/>
      <c r="K30" s="334">
        <f t="shared" si="8"/>
        <v>200000</v>
      </c>
      <c r="L30" s="322">
        <f t="shared" si="24"/>
        <v>200000</v>
      </c>
      <c r="M30" s="307">
        <f t="shared" si="25"/>
        <v>0</v>
      </c>
      <c r="N30" s="307">
        <f t="shared" si="26"/>
        <v>200000</v>
      </c>
      <c r="O30" s="303"/>
      <c r="P30" s="303"/>
      <c r="Q30" s="336">
        <f t="shared" si="23"/>
        <v>0</v>
      </c>
      <c r="R30" s="322">
        <f t="shared" si="30"/>
        <v>200000</v>
      </c>
      <c r="S30" s="307">
        <f t="shared" si="31"/>
        <v>0</v>
      </c>
      <c r="T30" s="376">
        <f t="shared" si="32"/>
        <v>200000</v>
      </c>
      <c r="U30" s="303"/>
      <c r="V30" s="303"/>
      <c r="W30" s="336">
        <f t="shared" si="27"/>
        <v>0</v>
      </c>
      <c r="X30" s="322">
        <f t="shared" si="33"/>
        <v>200000</v>
      </c>
      <c r="Y30" s="307">
        <f t="shared" si="34"/>
        <v>0</v>
      </c>
      <c r="Z30" s="376">
        <f t="shared" si="35"/>
        <v>200000</v>
      </c>
      <c r="AA30" s="303"/>
      <c r="AB30" s="303"/>
      <c r="AC30" s="336">
        <f t="shared" si="28"/>
        <v>0</v>
      </c>
      <c r="AD30" s="322">
        <f t="shared" si="36"/>
        <v>200000</v>
      </c>
      <c r="AE30" s="307">
        <f t="shared" si="37"/>
        <v>0</v>
      </c>
      <c r="AF30" s="376">
        <f t="shared" si="38"/>
        <v>200000</v>
      </c>
      <c r="AG30" s="303"/>
      <c r="AH30" s="303"/>
      <c r="AI30" s="336">
        <f t="shared" si="29"/>
        <v>0</v>
      </c>
      <c r="AJ30" s="322">
        <f t="shared" si="39"/>
        <v>200000</v>
      </c>
      <c r="AK30" s="307">
        <f t="shared" si="40"/>
        <v>0</v>
      </c>
      <c r="AL30" s="376">
        <f t="shared" si="41"/>
        <v>200000</v>
      </c>
    </row>
    <row r="31" spans="1:38" ht="82.5" customHeight="1">
      <c r="A31" s="148" t="s">
        <v>751</v>
      </c>
      <c r="B31" s="130" t="s">
        <v>52</v>
      </c>
      <c r="C31" s="131" t="s">
        <v>692</v>
      </c>
      <c r="D31" s="791"/>
      <c r="E31" s="126" t="s">
        <v>84</v>
      </c>
      <c r="F31" s="322">
        <v>232300</v>
      </c>
      <c r="G31" s="322">
        <v>49000</v>
      </c>
      <c r="H31" s="307">
        <f t="shared" si="7"/>
        <v>281300</v>
      </c>
      <c r="I31" s="334">
        <v>89580</v>
      </c>
      <c r="J31" s="303"/>
      <c r="K31" s="334">
        <f t="shared" si="8"/>
        <v>89580</v>
      </c>
      <c r="L31" s="322">
        <f t="shared" si="24"/>
        <v>321880</v>
      </c>
      <c r="M31" s="307">
        <f t="shared" si="25"/>
        <v>49000</v>
      </c>
      <c r="N31" s="307">
        <f t="shared" si="26"/>
        <v>370880</v>
      </c>
      <c r="O31" s="303"/>
      <c r="P31" s="303"/>
      <c r="Q31" s="336">
        <f t="shared" si="23"/>
        <v>0</v>
      </c>
      <c r="R31" s="322">
        <f t="shared" si="30"/>
        <v>321880</v>
      </c>
      <c r="S31" s="307">
        <f t="shared" si="31"/>
        <v>49000</v>
      </c>
      <c r="T31" s="376">
        <f t="shared" si="32"/>
        <v>370880</v>
      </c>
      <c r="U31" s="303"/>
      <c r="V31" s="303"/>
      <c r="W31" s="336">
        <f t="shared" si="27"/>
        <v>0</v>
      </c>
      <c r="X31" s="322">
        <f t="shared" si="33"/>
        <v>321880</v>
      </c>
      <c r="Y31" s="307">
        <f t="shared" si="34"/>
        <v>49000</v>
      </c>
      <c r="Z31" s="376">
        <f t="shared" si="35"/>
        <v>370880</v>
      </c>
      <c r="AA31" s="303"/>
      <c r="AB31" s="303"/>
      <c r="AC31" s="336">
        <f t="shared" si="28"/>
        <v>0</v>
      </c>
      <c r="AD31" s="322">
        <f t="shared" si="36"/>
        <v>321880</v>
      </c>
      <c r="AE31" s="307">
        <f t="shared" si="37"/>
        <v>49000</v>
      </c>
      <c r="AF31" s="376">
        <f t="shared" si="38"/>
        <v>370880</v>
      </c>
      <c r="AG31" s="303"/>
      <c r="AH31" s="303"/>
      <c r="AI31" s="336">
        <f t="shared" si="29"/>
        <v>0</v>
      </c>
      <c r="AJ31" s="322">
        <f t="shared" si="39"/>
        <v>321880</v>
      </c>
      <c r="AK31" s="307">
        <f t="shared" si="40"/>
        <v>49000</v>
      </c>
      <c r="AL31" s="376">
        <f t="shared" si="41"/>
        <v>370880</v>
      </c>
    </row>
    <row r="32" spans="1:38" ht="44.25" customHeight="1">
      <c r="A32" s="148" t="s">
        <v>775</v>
      </c>
      <c r="B32" s="130" t="s">
        <v>718</v>
      </c>
      <c r="C32" s="131" t="s">
        <v>717</v>
      </c>
      <c r="D32" s="791"/>
      <c r="E32" s="126" t="s">
        <v>85</v>
      </c>
      <c r="F32" s="322">
        <v>45000</v>
      </c>
      <c r="G32" s="322"/>
      <c r="H32" s="307">
        <f t="shared" si="7"/>
        <v>45000</v>
      </c>
      <c r="I32" s="334">
        <v>45000</v>
      </c>
      <c r="J32" s="303"/>
      <c r="K32" s="334">
        <f t="shared" si="8"/>
        <v>45000</v>
      </c>
      <c r="L32" s="322">
        <f t="shared" si="24"/>
        <v>90000</v>
      </c>
      <c r="M32" s="307">
        <f t="shared" si="25"/>
        <v>0</v>
      </c>
      <c r="N32" s="307">
        <f t="shared" si="26"/>
        <v>90000</v>
      </c>
      <c r="O32" s="303"/>
      <c r="P32" s="303"/>
      <c r="Q32" s="336">
        <f t="shared" si="23"/>
        <v>0</v>
      </c>
      <c r="R32" s="322">
        <f t="shared" si="30"/>
        <v>90000</v>
      </c>
      <c r="S32" s="307">
        <f t="shared" si="31"/>
        <v>0</v>
      </c>
      <c r="T32" s="376">
        <f t="shared" si="32"/>
        <v>90000</v>
      </c>
      <c r="U32" s="303"/>
      <c r="V32" s="303"/>
      <c r="W32" s="336">
        <f t="shared" si="27"/>
        <v>0</v>
      </c>
      <c r="X32" s="322">
        <f t="shared" si="33"/>
        <v>90000</v>
      </c>
      <c r="Y32" s="307">
        <f t="shared" si="34"/>
        <v>0</v>
      </c>
      <c r="Z32" s="376">
        <f t="shared" si="35"/>
        <v>90000</v>
      </c>
      <c r="AA32" s="303"/>
      <c r="AB32" s="303"/>
      <c r="AC32" s="336">
        <f t="shared" si="28"/>
        <v>0</v>
      </c>
      <c r="AD32" s="322">
        <f t="shared" si="36"/>
        <v>90000</v>
      </c>
      <c r="AE32" s="307">
        <f t="shared" si="37"/>
        <v>0</v>
      </c>
      <c r="AF32" s="376">
        <f t="shared" si="38"/>
        <v>90000</v>
      </c>
      <c r="AG32" s="303"/>
      <c r="AH32" s="303"/>
      <c r="AI32" s="336">
        <f t="shared" si="29"/>
        <v>0</v>
      </c>
      <c r="AJ32" s="322">
        <f t="shared" si="39"/>
        <v>90000</v>
      </c>
      <c r="AK32" s="307">
        <f t="shared" si="40"/>
        <v>0</v>
      </c>
      <c r="AL32" s="376">
        <f t="shared" si="41"/>
        <v>90000</v>
      </c>
    </row>
    <row r="33" spans="1:38" ht="30" customHeight="1">
      <c r="A33" s="148" t="s">
        <v>775</v>
      </c>
      <c r="B33" s="130" t="s">
        <v>718</v>
      </c>
      <c r="C33" s="131" t="s">
        <v>717</v>
      </c>
      <c r="D33" s="791"/>
      <c r="E33" s="185" t="s">
        <v>86</v>
      </c>
      <c r="F33" s="324">
        <v>45470</v>
      </c>
      <c r="G33" s="324"/>
      <c r="H33" s="307">
        <f t="shared" si="7"/>
        <v>45470</v>
      </c>
      <c r="I33" s="320"/>
      <c r="J33" s="320"/>
      <c r="K33" s="334">
        <f t="shared" si="8"/>
        <v>0</v>
      </c>
      <c r="L33" s="322">
        <f t="shared" si="24"/>
        <v>45470</v>
      </c>
      <c r="M33" s="307">
        <f t="shared" si="25"/>
        <v>0</v>
      </c>
      <c r="N33" s="307">
        <f t="shared" si="26"/>
        <v>45470</v>
      </c>
      <c r="O33" s="320"/>
      <c r="P33" s="320"/>
      <c r="Q33" s="336">
        <f t="shared" si="23"/>
        <v>0</v>
      </c>
      <c r="R33" s="322">
        <f t="shared" si="30"/>
        <v>45470</v>
      </c>
      <c r="S33" s="307">
        <f t="shared" si="31"/>
        <v>0</v>
      </c>
      <c r="T33" s="376">
        <f t="shared" si="32"/>
        <v>45470</v>
      </c>
      <c r="U33" s="320"/>
      <c r="V33" s="320"/>
      <c r="W33" s="336">
        <f t="shared" si="27"/>
        <v>0</v>
      </c>
      <c r="X33" s="322">
        <f t="shared" si="33"/>
        <v>45470</v>
      </c>
      <c r="Y33" s="307">
        <f t="shared" si="34"/>
        <v>0</v>
      </c>
      <c r="Z33" s="376">
        <f t="shared" si="35"/>
        <v>45470</v>
      </c>
      <c r="AA33" s="320"/>
      <c r="AB33" s="320"/>
      <c r="AC33" s="336">
        <f t="shared" si="28"/>
        <v>0</v>
      </c>
      <c r="AD33" s="322">
        <f t="shared" si="36"/>
        <v>45470</v>
      </c>
      <c r="AE33" s="307">
        <f t="shared" si="37"/>
        <v>0</v>
      </c>
      <c r="AF33" s="376">
        <f t="shared" si="38"/>
        <v>45470</v>
      </c>
      <c r="AG33" s="320"/>
      <c r="AH33" s="320"/>
      <c r="AI33" s="336">
        <f t="shared" si="29"/>
        <v>0</v>
      </c>
      <c r="AJ33" s="322">
        <f t="shared" si="39"/>
        <v>45470</v>
      </c>
      <c r="AK33" s="307">
        <f t="shared" si="40"/>
        <v>0</v>
      </c>
      <c r="AL33" s="376">
        <f t="shared" si="41"/>
        <v>45470</v>
      </c>
    </row>
    <row r="34" spans="1:38" ht="46.5" customHeight="1">
      <c r="A34" s="148" t="s">
        <v>755</v>
      </c>
      <c r="B34" s="130" t="s">
        <v>54</v>
      </c>
      <c r="C34" s="131" t="s">
        <v>714</v>
      </c>
      <c r="D34" s="791"/>
      <c r="E34" s="126" t="s">
        <v>583</v>
      </c>
      <c r="F34" s="322">
        <v>80000</v>
      </c>
      <c r="G34" s="322"/>
      <c r="H34" s="307">
        <f t="shared" si="7"/>
        <v>80000</v>
      </c>
      <c r="I34" s="334">
        <v>120000</v>
      </c>
      <c r="J34" s="303"/>
      <c r="K34" s="334">
        <f t="shared" si="8"/>
        <v>120000</v>
      </c>
      <c r="L34" s="322">
        <f t="shared" si="24"/>
        <v>200000</v>
      </c>
      <c r="M34" s="307">
        <f t="shared" si="25"/>
        <v>0</v>
      </c>
      <c r="N34" s="307">
        <f t="shared" si="26"/>
        <v>200000</v>
      </c>
      <c r="O34" s="303"/>
      <c r="P34" s="303"/>
      <c r="Q34" s="336">
        <f t="shared" si="23"/>
        <v>0</v>
      </c>
      <c r="R34" s="322">
        <f t="shared" si="30"/>
        <v>200000</v>
      </c>
      <c r="S34" s="307">
        <f t="shared" si="31"/>
        <v>0</v>
      </c>
      <c r="T34" s="376">
        <f t="shared" si="32"/>
        <v>200000</v>
      </c>
      <c r="U34" s="303"/>
      <c r="V34" s="303"/>
      <c r="W34" s="336">
        <f t="shared" si="27"/>
        <v>0</v>
      </c>
      <c r="X34" s="322">
        <f t="shared" si="33"/>
        <v>200000</v>
      </c>
      <c r="Y34" s="307">
        <f t="shared" si="34"/>
        <v>0</v>
      </c>
      <c r="Z34" s="376">
        <f t="shared" si="35"/>
        <v>200000</v>
      </c>
      <c r="AA34" s="303"/>
      <c r="AB34" s="303"/>
      <c r="AC34" s="336">
        <f t="shared" si="28"/>
        <v>0</v>
      </c>
      <c r="AD34" s="322">
        <f t="shared" si="36"/>
        <v>200000</v>
      </c>
      <c r="AE34" s="307">
        <f t="shared" si="37"/>
        <v>0</v>
      </c>
      <c r="AF34" s="376">
        <f t="shared" si="38"/>
        <v>200000</v>
      </c>
      <c r="AG34" s="303"/>
      <c r="AH34" s="303"/>
      <c r="AI34" s="336">
        <f t="shared" si="29"/>
        <v>0</v>
      </c>
      <c r="AJ34" s="322">
        <f t="shared" si="39"/>
        <v>200000</v>
      </c>
      <c r="AK34" s="307">
        <f t="shared" si="40"/>
        <v>0</v>
      </c>
      <c r="AL34" s="376">
        <f t="shared" si="41"/>
        <v>200000</v>
      </c>
    </row>
    <row r="35" spans="1:38" ht="48" customHeight="1">
      <c r="A35" s="148" t="s">
        <v>750</v>
      </c>
      <c r="B35" s="130" t="s">
        <v>51</v>
      </c>
      <c r="C35" s="131" t="s">
        <v>698</v>
      </c>
      <c r="D35" s="792"/>
      <c r="E35" s="126" t="s">
        <v>581</v>
      </c>
      <c r="F35" s="322">
        <v>100000</v>
      </c>
      <c r="G35" s="322"/>
      <c r="H35" s="307">
        <f t="shared" si="7"/>
        <v>100000</v>
      </c>
      <c r="I35" s="303"/>
      <c r="J35" s="303"/>
      <c r="K35" s="334">
        <f t="shared" si="8"/>
        <v>0</v>
      </c>
      <c r="L35" s="322">
        <f t="shared" si="24"/>
        <v>100000</v>
      </c>
      <c r="M35" s="307">
        <f t="shared" si="25"/>
        <v>0</v>
      </c>
      <c r="N35" s="307">
        <f t="shared" si="26"/>
        <v>100000</v>
      </c>
      <c r="O35" s="334">
        <v>195000</v>
      </c>
      <c r="P35" s="303"/>
      <c r="Q35" s="336">
        <f t="shared" si="23"/>
        <v>195000</v>
      </c>
      <c r="R35" s="322">
        <f t="shared" si="30"/>
        <v>295000</v>
      </c>
      <c r="S35" s="307">
        <f t="shared" si="31"/>
        <v>0</v>
      </c>
      <c r="T35" s="376">
        <f t="shared" si="32"/>
        <v>295000</v>
      </c>
      <c r="U35" s="334"/>
      <c r="V35" s="303"/>
      <c r="W35" s="336">
        <f t="shared" si="27"/>
        <v>0</v>
      </c>
      <c r="X35" s="322">
        <f t="shared" si="33"/>
        <v>295000</v>
      </c>
      <c r="Y35" s="307">
        <f t="shared" si="34"/>
        <v>0</v>
      </c>
      <c r="Z35" s="376">
        <f t="shared" si="35"/>
        <v>295000</v>
      </c>
      <c r="AA35" s="334"/>
      <c r="AB35" s="303"/>
      <c r="AC35" s="336">
        <f t="shared" si="28"/>
        <v>0</v>
      </c>
      <c r="AD35" s="322">
        <f t="shared" si="36"/>
        <v>295000</v>
      </c>
      <c r="AE35" s="307">
        <f t="shared" si="37"/>
        <v>0</v>
      </c>
      <c r="AF35" s="376">
        <f t="shared" si="38"/>
        <v>295000</v>
      </c>
      <c r="AG35" s="334"/>
      <c r="AH35" s="303"/>
      <c r="AI35" s="336">
        <f t="shared" si="29"/>
        <v>0</v>
      </c>
      <c r="AJ35" s="322">
        <f t="shared" si="39"/>
        <v>295000</v>
      </c>
      <c r="AK35" s="307">
        <f t="shared" si="40"/>
        <v>0</v>
      </c>
      <c r="AL35" s="376">
        <f t="shared" si="41"/>
        <v>295000</v>
      </c>
    </row>
    <row r="36" spans="1:38" ht="64.5" customHeight="1">
      <c r="A36" s="150" t="s">
        <v>292</v>
      </c>
      <c r="B36" s="130"/>
      <c r="C36" s="131"/>
      <c r="D36" s="133" t="s">
        <v>454</v>
      </c>
      <c r="E36" s="126"/>
      <c r="F36" s="325">
        <f>SUM(F37:F41)</f>
        <v>630100</v>
      </c>
      <c r="G36" s="325">
        <f>SUM(G37:G41)</f>
        <v>0</v>
      </c>
      <c r="H36" s="326">
        <f t="shared" si="7"/>
        <v>630100</v>
      </c>
      <c r="I36" s="330">
        <f>SUM(I37:I41)</f>
        <v>0</v>
      </c>
      <c r="J36" s="330">
        <f>SUM(J37:J41)</f>
        <v>0</v>
      </c>
      <c r="K36" s="331">
        <f>I36+J36</f>
        <v>0</v>
      </c>
      <c r="L36" s="323">
        <f>SUM(L37:L41)</f>
        <v>630100</v>
      </c>
      <c r="M36" s="323">
        <f>SUM(M37:M41)</f>
        <v>0</v>
      </c>
      <c r="N36" s="308">
        <f>L36+M36</f>
        <v>630100</v>
      </c>
      <c r="O36" s="330">
        <f>SUM(O37:O41)</f>
        <v>0</v>
      </c>
      <c r="P36" s="330">
        <f>SUM(P37:P41)</f>
        <v>0</v>
      </c>
      <c r="Q36" s="331">
        <f>O36+P36</f>
        <v>0</v>
      </c>
      <c r="R36" s="146">
        <f>SUM(R37:R41)</f>
        <v>630100</v>
      </c>
      <c r="S36" s="146">
        <f>SUM(S37:S41)</f>
        <v>0</v>
      </c>
      <c r="T36" s="149">
        <f>SUM(T37:T41)</f>
        <v>630100</v>
      </c>
      <c r="U36" s="330">
        <f>SUM(U37:U41)</f>
        <v>0</v>
      </c>
      <c r="V36" s="330">
        <f>SUM(V37:V41)</f>
        <v>0</v>
      </c>
      <c r="W36" s="331">
        <f aca="true" t="shared" si="42" ref="W36:W42">U36+V36</f>
        <v>0</v>
      </c>
      <c r="X36" s="146">
        <f>SUM(X37:X41)</f>
        <v>630100</v>
      </c>
      <c r="Y36" s="146">
        <f>SUM(Y37:Y41)</f>
        <v>0</v>
      </c>
      <c r="Z36" s="149">
        <f>SUM(Z37:Z41)</f>
        <v>630100</v>
      </c>
      <c r="AA36" s="330">
        <f>SUM(AA37:AA41)</f>
        <v>125000</v>
      </c>
      <c r="AB36" s="330">
        <f>SUM(AB37:AB41)</f>
        <v>0</v>
      </c>
      <c r="AC36" s="331">
        <f t="shared" si="28"/>
        <v>125000</v>
      </c>
      <c r="AD36" s="146">
        <f>SUM(AD37:AD41)</f>
        <v>755100</v>
      </c>
      <c r="AE36" s="146">
        <f>SUM(AE37:AE41)</f>
        <v>0</v>
      </c>
      <c r="AF36" s="149">
        <f>SUM(AF37:AF41)</f>
        <v>755100</v>
      </c>
      <c r="AG36" s="330">
        <f>SUM(AG37:AG41)</f>
        <v>125000</v>
      </c>
      <c r="AH36" s="330">
        <f>SUM(AH37:AH41)</f>
        <v>0</v>
      </c>
      <c r="AI36" s="331">
        <f t="shared" si="29"/>
        <v>125000</v>
      </c>
      <c r="AJ36" s="146">
        <f>SUM(AJ37:AJ41)</f>
        <v>880100</v>
      </c>
      <c r="AK36" s="146">
        <f>SUM(AK37:AK41)</f>
        <v>0</v>
      </c>
      <c r="AL36" s="149">
        <f>SUM(AL37:AL41)</f>
        <v>880100</v>
      </c>
    </row>
    <row r="37" spans="1:38" ht="44.25" customHeight="1">
      <c r="A37" s="148" t="s">
        <v>26</v>
      </c>
      <c r="B37" s="130" t="s">
        <v>56</v>
      </c>
      <c r="C37" s="131" t="s">
        <v>689</v>
      </c>
      <c r="D37" s="790"/>
      <c r="E37" s="126" t="s">
        <v>580</v>
      </c>
      <c r="F37" s="322">
        <v>85800</v>
      </c>
      <c r="G37" s="322"/>
      <c r="H37" s="307">
        <f t="shared" si="7"/>
        <v>85800</v>
      </c>
      <c r="I37" s="303"/>
      <c r="J37" s="303"/>
      <c r="K37" s="334">
        <f t="shared" si="8"/>
        <v>0</v>
      </c>
      <c r="L37" s="322">
        <f>I37+F37</f>
        <v>85800</v>
      </c>
      <c r="M37" s="307">
        <f>G37+J37</f>
        <v>0</v>
      </c>
      <c r="N37" s="307">
        <f>M37+L37</f>
        <v>85800</v>
      </c>
      <c r="O37" s="303"/>
      <c r="P37" s="303"/>
      <c r="Q37" s="336">
        <f t="shared" si="23"/>
        <v>0</v>
      </c>
      <c r="R37" s="322">
        <f>O37+L37</f>
        <v>85800</v>
      </c>
      <c r="S37" s="307">
        <f>M37+P37</f>
        <v>0</v>
      </c>
      <c r="T37" s="376">
        <f>S37+R37</f>
        <v>85800</v>
      </c>
      <c r="U37" s="303"/>
      <c r="V37" s="303"/>
      <c r="W37" s="336">
        <f t="shared" si="42"/>
        <v>0</v>
      </c>
      <c r="X37" s="322">
        <f>U37+R37</f>
        <v>85800</v>
      </c>
      <c r="Y37" s="307">
        <f>S37+V37</f>
        <v>0</v>
      </c>
      <c r="Z37" s="376">
        <f>Y37+X37</f>
        <v>85800</v>
      </c>
      <c r="AA37" s="303"/>
      <c r="AB37" s="303"/>
      <c r="AC37" s="336">
        <f t="shared" si="28"/>
        <v>0</v>
      </c>
      <c r="AD37" s="322">
        <f>AA37+X37</f>
        <v>85800</v>
      </c>
      <c r="AE37" s="307">
        <f>Y37+AB37</f>
        <v>0</v>
      </c>
      <c r="AF37" s="376">
        <f>AE37+AD37</f>
        <v>85800</v>
      </c>
      <c r="AG37" s="303"/>
      <c r="AH37" s="303"/>
      <c r="AI37" s="336">
        <f t="shared" si="29"/>
        <v>0</v>
      </c>
      <c r="AJ37" s="322">
        <f>AG37+AD37</f>
        <v>85800</v>
      </c>
      <c r="AK37" s="307">
        <f>AE37+AH37</f>
        <v>0</v>
      </c>
      <c r="AL37" s="376">
        <f>AK37+AJ37</f>
        <v>85800</v>
      </c>
    </row>
    <row r="38" spans="1:38" ht="47.25" customHeight="1">
      <c r="A38" s="148" t="s">
        <v>26</v>
      </c>
      <c r="B38" s="130" t="s">
        <v>56</v>
      </c>
      <c r="C38" s="131" t="s">
        <v>689</v>
      </c>
      <c r="D38" s="791"/>
      <c r="E38" s="126" t="s">
        <v>582</v>
      </c>
      <c r="F38" s="322">
        <v>81040</v>
      </c>
      <c r="G38" s="322"/>
      <c r="H38" s="307">
        <f t="shared" si="7"/>
        <v>81040</v>
      </c>
      <c r="I38" s="303"/>
      <c r="J38" s="303"/>
      <c r="K38" s="334">
        <f t="shared" si="8"/>
        <v>0</v>
      </c>
      <c r="L38" s="322">
        <f>I38+F38</f>
        <v>81040</v>
      </c>
      <c r="M38" s="307">
        <f>G38+J38</f>
        <v>0</v>
      </c>
      <c r="N38" s="307">
        <f>M38+L38</f>
        <v>81040</v>
      </c>
      <c r="O38" s="303"/>
      <c r="P38" s="303"/>
      <c r="Q38" s="336">
        <f t="shared" si="23"/>
        <v>0</v>
      </c>
      <c r="R38" s="322">
        <f>O38+L38</f>
        <v>81040</v>
      </c>
      <c r="S38" s="307">
        <f>M38+P38</f>
        <v>0</v>
      </c>
      <c r="T38" s="376">
        <f>S38+R38</f>
        <v>81040</v>
      </c>
      <c r="U38" s="303"/>
      <c r="V38" s="303"/>
      <c r="W38" s="336">
        <f t="shared" si="42"/>
        <v>0</v>
      </c>
      <c r="X38" s="322">
        <f>U38+R38</f>
        <v>81040</v>
      </c>
      <c r="Y38" s="307">
        <f>S38+V38</f>
        <v>0</v>
      </c>
      <c r="Z38" s="376">
        <f>Y38+X38</f>
        <v>81040</v>
      </c>
      <c r="AA38" s="303"/>
      <c r="AB38" s="303"/>
      <c r="AC38" s="336">
        <f t="shared" si="28"/>
        <v>0</v>
      </c>
      <c r="AD38" s="322">
        <f>AA38+X38</f>
        <v>81040</v>
      </c>
      <c r="AE38" s="307">
        <f>Y38+AB38</f>
        <v>0</v>
      </c>
      <c r="AF38" s="376">
        <f>AE38+AD38</f>
        <v>81040</v>
      </c>
      <c r="AG38" s="303"/>
      <c r="AH38" s="303"/>
      <c r="AI38" s="336">
        <f t="shared" si="29"/>
        <v>0</v>
      </c>
      <c r="AJ38" s="322">
        <f>AG38+AD38</f>
        <v>81040</v>
      </c>
      <c r="AK38" s="307">
        <f>AE38+AH38</f>
        <v>0</v>
      </c>
      <c r="AL38" s="376">
        <f>AK38+AJ38</f>
        <v>81040</v>
      </c>
    </row>
    <row r="39" spans="1:38" ht="33" customHeight="1">
      <c r="A39" s="148" t="s">
        <v>26</v>
      </c>
      <c r="B39" s="130" t="s">
        <v>56</v>
      </c>
      <c r="C39" s="131" t="s">
        <v>689</v>
      </c>
      <c r="D39" s="791"/>
      <c r="E39" s="126" t="s">
        <v>144</v>
      </c>
      <c r="F39" s="322">
        <v>25000</v>
      </c>
      <c r="G39" s="322"/>
      <c r="H39" s="307">
        <f t="shared" si="7"/>
        <v>25000</v>
      </c>
      <c r="I39" s="303"/>
      <c r="J39" s="303"/>
      <c r="K39" s="334">
        <f t="shared" si="8"/>
        <v>0</v>
      </c>
      <c r="L39" s="322">
        <f>I39+F39</f>
        <v>25000</v>
      </c>
      <c r="M39" s="307">
        <f>G39+J39</f>
        <v>0</v>
      </c>
      <c r="N39" s="307">
        <f>M39+L39</f>
        <v>25000</v>
      </c>
      <c r="O39" s="303"/>
      <c r="P39" s="303"/>
      <c r="Q39" s="336">
        <f t="shared" si="23"/>
        <v>0</v>
      </c>
      <c r="R39" s="322">
        <f>O39+L39</f>
        <v>25000</v>
      </c>
      <c r="S39" s="307">
        <f>M39+P39</f>
        <v>0</v>
      </c>
      <c r="T39" s="376">
        <f>S39+R39</f>
        <v>25000</v>
      </c>
      <c r="U39" s="303"/>
      <c r="V39" s="303"/>
      <c r="W39" s="336">
        <f t="shared" si="42"/>
        <v>0</v>
      </c>
      <c r="X39" s="322">
        <f>U39+R39</f>
        <v>25000</v>
      </c>
      <c r="Y39" s="307">
        <f>S39+V39</f>
        <v>0</v>
      </c>
      <c r="Z39" s="376">
        <f>Y39+X39</f>
        <v>25000</v>
      </c>
      <c r="AA39" s="303"/>
      <c r="AB39" s="303"/>
      <c r="AC39" s="336">
        <f t="shared" si="28"/>
        <v>0</v>
      </c>
      <c r="AD39" s="322">
        <f>AA39+X39</f>
        <v>25000</v>
      </c>
      <c r="AE39" s="307">
        <f>Y39+AB39</f>
        <v>0</v>
      </c>
      <c r="AF39" s="376">
        <f>AE39+AD39</f>
        <v>25000</v>
      </c>
      <c r="AG39" s="303"/>
      <c r="AH39" s="303"/>
      <c r="AI39" s="336">
        <f t="shared" si="29"/>
        <v>0</v>
      </c>
      <c r="AJ39" s="322">
        <f>AG39+AD39</f>
        <v>25000</v>
      </c>
      <c r="AK39" s="307">
        <f>AE39+AH39</f>
        <v>0</v>
      </c>
      <c r="AL39" s="376">
        <f>AK39+AJ39</f>
        <v>25000</v>
      </c>
    </row>
    <row r="40" spans="1:38" ht="63" customHeight="1">
      <c r="A40" s="148" t="s">
        <v>26</v>
      </c>
      <c r="B40" s="130" t="s">
        <v>56</v>
      </c>
      <c r="C40" s="131" t="s">
        <v>689</v>
      </c>
      <c r="D40" s="791"/>
      <c r="E40" s="126" t="s">
        <v>183</v>
      </c>
      <c r="F40" s="322"/>
      <c r="G40" s="322"/>
      <c r="H40" s="307"/>
      <c r="I40" s="303"/>
      <c r="J40" s="303"/>
      <c r="K40" s="334"/>
      <c r="L40" s="322"/>
      <c r="M40" s="307"/>
      <c r="N40" s="307"/>
      <c r="O40" s="303"/>
      <c r="P40" s="303"/>
      <c r="Q40" s="336"/>
      <c r="R40" s="322"/>
      <c r="S40" s="307"/>
      <c r="T40" s="376"/>
      <c r="U40" s="337"/>
      <c r="V40" s="303"/>
      <c r="W40" s="336">
        <f t="shared" si="42"/>
        <v>0</v>
      </c>
      <c r="X40" s="322">
        <f>U40+R40</f>
        <v>0</v>
      </c>
      <c r="Y40" s="307">
        <f>S40+V40</f>
        <v>0</v>
      </c>
      <c r="Z40" s="376">
        <f>Y40+X40</f>
        <v>0</v>
      </c>
      <c r="AA40" s="337">
        <v>5000</v>
      </c>
      <c r="AB40" s="303"/>
      <c r="AC40" s="336">
        <f t="shared" si="28"/>
        <v>5000</v>
      </c>
      <c r="AD40" s="322">
        <f>AA40+X40</f>
        <v>5000</v>
      </c>
      <c r="AE40" s="307">
        <f>Y40+AB40</f>
        <v>0</v>
      </c>
      <c r="AF40" s="376">
        <f>AE40+AD40</f>
        <v>5000</v>
      </c>
      <c r="AG40" s="337">
        <v>5000</v>
      </c>
      <c r="AH40" s="303"/>
      <c r="AI40" s="336">
        <f t="shared" si="29"/>
        <v>5000</v>
      </c>
      <c r="AJ40" s="322">
        <f>AG40+AD40</f>
        <v>10000</v>
      </c>
      <c r="AK40" s="307">
        <f>AE40+AH40</f>
        <v>0</v>
      </c>
      <c r="AL40" s="376">
        <f>AK40+AJ40</f>
        <v>10000</v>
      </c>
    </row>
    <row r="41" spans="1:38" ht="48" customHeight="1">
      <c r="A41" s="148" t="s">
        <v>27</v>
      </c>
      <c r="B41" s="130" t="s">
        <v>51</v>
      </c>
      <c r="C41" s="131" t="s">
        <v>698</v>
      </c>
      <c r="D41" s="792"/>
      <c r="E41" s="126" t="s">
        <v>581</v>
      </c>
      <c r="F41" s="322">
        <v>438260</v>
      </c>
      <c r="G41" s="322"/>
      <c r="H41" s="307">
        <f t="shared" si="7"/>
        <v>438260</v>
      </c>
      <c r="I41" s="303"/>
      <c r="J41" s="303"/>
      <c r="K41" s="334">
        <f t="shared" si="8"/>
        <v>0</v>
      </c>
      <c r="L41" s="322">
        <f>I41+F41</f>
        <v>438260</v>
      </c>
      <c r="M41" s="307">
        <f>G41+J41</f>
        <v>0</v>
      </c>
      <c r="N41" s="307">
        <f>M41+L41</f>
        <v>438260</v>
      </c>
      <c r="O41" s="303"/>
      <c r="P41" s="303"/>
      <c r="Q41" s="336">
        <f t="shared" si="23"/>
        <v>0</v>
      </c>
      <c r="R41" s="322">
        <f>O41+L41</f>
        <v>438260</v>
      </c>
      <c r="S41" s="307">
        <f>M41+P41</f>
        <v>0</v>
      </c>
      <c r="T41" s="376">
        <f>S41+R41</f>
        <v>438260</v>
      </c>
      <c r="U41" s="337"/>
      <c r="V41" s="303"/>
      <c r="W41" s="336">
        <f t="shared" si="42"/>
        <v>0</v>
      </c>
      <c r="X41" s="322">
        <f>U41+R41</f>
        <v>438260</v>
      </c>
      <c r="Y41" s="307">
        <f>S41+V41</f>
        <v>0</v>
      </c>
      <c r="Z41" s="376">
        <f>Y41+X41</f>
        <v>438260</v>
      </c>
      <c r="AA41" s="337">
        <v>120000</v>
      </c>
      <c r="AB41" s="303"/>
      <c r="AC41" s="336">
        <f t="shared" si="28"/>
        <v>120000</v>
      </c>
      <c r="AD41" s="322">
        <f>AA41+X41</f>
        <v>558260</v>
      </c>
      <c r="AE41" s="307">
        <f>Y41+AB41</f>
        <v>0</v>
      </c>
      <c r="AF41" s="376">
        <f>AE41+AD41</f>
        <v>558260</v>
      </c>
      <c r="AG41" s="337">
        <v>120000</v>
      </c>
      <c r="AH41" s="303"/>
      <c r="AI41" s="336">
        <f t="shared" si="29"/>
        <v>120000</v>
      </c>
      <c r="AJ41" s="322">
        <f>AG41+AD41</f>
        <v>678260</v>
      </c>
      <c r="AK41" s="307">
        <f>AE41+AH41</f>
        <v>0</v>
      </c>
      <c r="AL41" s="376">
        <f>AK41+AJ41</f>
        <v>678260</v>
      </c>
    </row>
    <row r="42" spans="1:38" ht="75" customHeight="1">
      <c r="A42" s="150" t="s">
        <v>297</v>
      </c>
      <c r="B42" s="130"/>
      <c r="C42" s="131"/>
      <c r="D42" s="138" t="s">
        <v>453</v>
      </c>
      <c r="E42" s="126"/>
      <c r="F42" s="325">
        <f>SUM(F43:F47)</f>
        <v>566100</v>
      </c>
      <c r="G42" s="325">
        <f>SUM(G43:G47)</f>
        <v>0</v>
      </c>
      <c r="H42" s="326">
        <f t="shared" si="7"/>
        <v>566100</v>
      </c>
      <c r="I42" s="330">
        <f>SUM(I43:I47)</f>
        <v>0</v>
      </c>
      <c r="J42" s="330">
        <f>SUM(J43:J47)</f>
        <v>0</v>
      </c>
      <c r="K42" s="333">
        <f>I42+J42</f>
        <v>0</v>
      </c>
      <c r="L42" s="323">
        <f>SUM(L43:L47)</f>
        <v>566100</v>
      </c>
      <c r="M42" s="323">
        <f>SUM(M43:M47)</f>
        <v>0</v>
      </c>
      <c r="N42" s="308">
        <f>L42+M42</f>
        <v>566100</v>
      </c>
      <c r="O42" s="330">
        <f>SUM(O43:O47)</f>
        <v>0</v>
      </c>
      <c r="P42" s="330">
        <f>SUM(P43:P47)</f>
        <v>0</v>
      </c>
      <c r="Q42" s="331">
        <f>O42+P42</f>
        <v>0</v>
      </c>
      <c r="R42" s="323">
        <f>SUM(R43:R47)</f>
        <v>566100</v>
      </c>
      <c r="S42" s="323">
        <f>SUM(S43:S47)</f>
        <v>0</v>
      </c>
      <c r="T42" s="377">
        <f>R42+S42</f>
        <v>566100</v>
      </c>
      <c r="U42" s="330">
        <f>SUM(U43:U47)</f>
        <v>0</v>
      </c>
      <c r="V42" s="330">
        <f>SUM(V43:V47)</f>
        <v>0</v>
      </c>
      <c r="W42" s="331">
        <f t="shared" si="42"/>
        <v>0</v>
      </c>
      <c r="X42" s="323">
        <f>SUM(X43:X47)</f>
        <v>566100</v>
      </c>
      <c r="Y42" s="323">
        <f>SUM(Y43:Y47)</f>
        <v>0</v>
      </c>
      <c r="Z42" s="377">
        <f>X42+Y42</f>
        <v>566100</v>
      </c>
      <c r="AA42" s="330">
        <f>SUM(AA43:AA47)</f>
        <v>33000</v>
      </c>
      <c r="AB42" s="330">
        <f>SUM(AB43:AB47)</f>
        <v>0</v>
      </c>
      <c r="AC42" s="331">
        <f t="shared" si="28"/>
        <v>33000</v>
      </c>
      <c r="AD42" s="323">
        <f>SUM(AD43:AD47)</f>
        <v>599100</v>
      </c>
      <c r="AE42" s="323">
        <f>SUM(AE43:AE47)</f>
        <v>0</v>
      </c>
      <c r="AF42" s="377">
        <f>AD42+AE42</f>
        <v>599100</v>
      </c>
      <c r="AG42" s="330">
        <f>SUM(AG43:AG47)</f>
        <v>33000</v>
      </c>
      <c r="AH42" s="330">
        <f>SUM(AH43:AH47)</f>
        <v>0</v>
      </c>
      <c r="AI42" s="331">
        <f t="shared" si="29"/>
        <v>33000</v>
      </c>
      <c r="AJ42" s="323">
        <f>SUM(AJ43:AJ47)</f>
        <v>632100</v>
      </c>
      <c r="AK42" s="323">
        <f>SUM(AK43:AK47)</f>
        <v>0</v>
      </c>
      <c r="AL42" s="377">
        <f>AJ42+AK42</f>
        <v>632100</v>
      </c>
    </row>
    <row r="43" spans="1:38" ht="28.5" customHeight="1">
      <c r="A43" s="148" t="s">
        <v>781</v>
      </c>
      <c r="B43" s="130" t="s">
        <v>42</v>
      </c>
      <c r="C43" s="131" t="s">
        <v>692</v>
      </c>
      <c r="D43" s="790"/>
      <c r="E43" s="793" t="s">
        <v>84</v>
      </c>
      <c r="F43" s="322">
        <v>153300</v>
      </c>
      <c r="G43" s="322"/>
      <c r="H43" s="307">
        <f t="shared" si="7"/>
        <v>153300</v>
      </c>
      <c r="I43" s="303"/>
      <c r="J43" s="303"/>
      <c r="K43" s="334">
        <f t="shared" si="8"/>
        <v>0</v>
      </c>
      <c r="L43" s="322">
        <f aca="true" t="shared" si="43" ref="L43:L49">I43+F43</f>
        <v>153300</v>
      </c>
      <c r="M43" s="307">
        <f aca="true" t="shared" si="44" ref="M43:M49">G43+J43</f>
        <v>0</v>
      </c>
      <c r="N43" s="307">
        <f aca="true" t="shared" si="45" ref="N43:N49">M43+L43</f>
        <v>153300</v>
      </c>
      <c r="O43" s="303"/>
      <c r="P43" s="303"/>
      <c r="Q43" s="336">
        <f t="shared" si="23"/>
        <v>0</v>
      </c>
      <c r="R43" s="322">
        <f>O43+L43</f>
        <v>153300</v>
      </c>
      <c r="S43" s="307">
        <f>M43+P43</f>
        <v>0</v>
      </c>
      <c r="T43" s="376">
        <f aca="true" t="shared" si="46" ref="T43:T49">S43+R43</f>
        <v>153300</v>
      </c>
      <c r="U43" s="303"/>
      <c r="V43" s="303"/>
      <c r="W43" s="336">
        <f aca="true" t="shared" si="47" ref="W43:W49">U43+V43</f>
        <v>0</v>
      </c>
      <c r="X43" s="322">
        <f>U43+R43</f>
        <v>153300</v>
      </c>
      <c r="Y43" s="307">
        <f>S43+V43</f>
        <v>0</v>
      </c>
      <c r="Z43" s="376">
        <f aca="true" t="shared" si="48" ref="Z43:Z49">Y43+X43</f>
        <v>153300</v>
      </c>
      <c r="AA43" s="303"/>
      <c r="AB43" s="303"/>
      <c r="AC43" s="336">
        <f t="shared" si="28"/>
        <v>0</v>
      </c>
      <c r="AD43" s="322">
        <f>AA43+X43</f>
        <v>153300</v>
      </c>
      <c r="AE43" s="307">
        <f>Y43+AB43</f>
        <v>0</v>
      </c>
      <c r="AF43" s="376">
        <f aca="true" t="shared" si="49" ref="AF43:AF49">AE43+AD43</f>
        <v>153300</v>
      </c>
      <c r="AG43" s="303"/>
      <c r="AH43" s="303"/>
      <c r="AI43" s="336">
        <f t="shared" si="29"/>
        <v>0</v>
      </c>
      <c r="AJ43" s="322">
        <f>AG43+AD43</f>
        <v>153300</v>
      </c>
      <c r="AK43" s="307">
        <f>AE43+AH43</f>
        <v>0</v>
      </c>
      <c r="AL43" s="376">
        <f aca="true" t="shared" si="50" ref="AL43:AL49">AK43+AJ43</f>
        <v>153300</v>
      </c>
    </row>
    <row r="44" spans="1:38" ht="25.5" customHeight="1">
      <c r="A44" s="148" t="s">
        <v>782</v>
      </c>
      <c r="B44" s="130" t="s">
        <v>58</v>
      </c>
      <c r="C44" s="131" t="s">
        <v>693</v>
      </c>
      <c r="D44" s="791"/>
      <c r="E44" s="794"/>
      <c r="F44" s="322">
        <v>157000</v>
      </c>
      <c r="G44" s="322"/>
      <c r="H44" s="307">
        <f t="shared" si="7"/>
        <v>157000</v>
      </c>
      <c r="I44" s="303"/>
      <c r="J44" s="303"/>
      <c r="K44" s="334">
        <f t="shared" si="8"/>
        <v>0</v>
      </c>
      <c r="L44" s="322">
        <f t="shared" si="43"/>
        <v>157000</v>
      </c>
      <c r="M44" s="307">
        <f t="shared" si="44"/>
        <v>0</v>
      </c>
      <c r="N44" s="307">
        <f t="shared" si="45"/>
        <v>157000</v>
      </c>
      <c r="O44" s="303"/>
      <c r="P44" s="303"/>
      <c r="Q44" s="336">
        <f t="shared" si="23"/>
        <v>0</v>
      </c>
      <c r="R44" s="322">
        <f>O44+L44</f>
        <v>157000</v>
      </c>
      <c r="S44" s="307">
        <f>M44+P44</f>
        <v>0</v>
      </c>
      <c r="T44" s="376">
        <f t="shared" si="46"/>
        <v>157000</v>
      </c>
      <c r="U44" s="303"/>
      <c r="V44" s="303"/>
      <c r="W44" s="336">
        <f t="shared" si="47"/>
        <v>0</v>
      </c>
      <c r="X44" s="322">
        <f>U44+R44</f>
        <v>157000</v>
      </c>
      <c r="Y44" s="307">
        <f>S44+V44</f>
        <v>0</v>
      </c>
      <c r="Z44" s="376">
        <f t="shared" si="48"/>
        <v>157000</v>
      </c>
      <c r="AA44" s="303"/>
      <c r="AB44" s="303"/>
      <c r="AC44" s="336">
        <f t="shared" si="28"/>
        <v>0</v>
      </c>
      <c r="AD44" s="322">
        <f>AA44+X44</f>
        <v>157000</v>
      </c>
      <c r="AE44" s="307">
        <f>Y44+AB44</f>
        <v>0</v>
      </c>
      <c r="AF44" s="376">
        <f t="shared" si="49"/>
        <v>157000</v>
      </c>
      <c r="AG44" s="303"/>
      <c r="AH44" s="303"/>
      <c r="AI44" s="336">
        <f t="shared" si="29"/>
        <v>0</v>
      </c>
      <c r="AJ44" s="322">
        <f>AG44+AD44</f>
        <v>157000</v>
      </c>
      <c r="AK44" s="307">
        <f>AE44+AH44</f>
        <v>0</v>
      </c>
      <c r="AL44" s="376">
        <f t="shared" si="50"/>
        <v>157000</v>
      </c>
    </row>
    <row r="45" spans="1:38" ht="24" customHeight="1">
      <c r="A45" s="148" t="s">
        <v>783</v>
      </c>
      <c r="B45" s="130" t="s">
        <v>59</v>
      </c>
      <c r="C45" s="131" t="s">
        <v>693</v>
      </c>
      <c r="D45" s="791"/>
      <c r="E45" s="795"/>
      <c r="F45" s="322">
        <v>55000</v>
      </c>
      <c r="G45" s="322"/>
      <c r="H45" s="307">
        <f t="shared" si="7"/>
        <v>55000</v>
      </c>
      <c r="I45" s="303"/>
      <c r="J45" s="303"/>
      <c r="K45" s="334">
        <f t="shared" si="8"/>
        <v>0</v>
      </c>
      <c r="L45" s="322">
        <f t="shared" si="43"/>
        <v>55000</v>
      </c>
      <c r="M45" s="307">
        <f t="shared" si="44"/>
        <v>0</v>
      </c>
      <c r="N45" s="307">
        <f t="shared" si="45"/>
        <v>55000</v>
      </c>
      <c r="O45" s="303"/>
      <c r="P45" s="303"/>
      <c r="Q45" s="336">
        <f t="shared" si="23"/>
        <v>0</v>
      </c>
      <c r="R45" s="322">
        <f>O45+L45</f>
        <v>55000</v>
      </c>
      <c r="S45" s="307">
        <f>M45+P45</f>
        <v>0</v>
      </c>
      <c r="T45" s="376">
        <f t="shared" si="46"/>
        <v>55000</v>
      </c>
      <c r="U45" s="303"/>
      <c r="V45" s="303"/>
      <c r="W45" s="336">
        <f t="shared" si="47"/>
        <v>0</v>
      </c>
      <c r="X45" s="322">
        <f>U45+R45</f>
        <v>55000</v>
      </c>
      <c r="Y45" s="307">
        <f>S45+V45</f>
        <v>0</v>
      </c>
      <c r="Z45" s="376">
        <f t="shared" si="48"/>
        <v>55000</v>
      </c>
      <c r="AA45" s="303"/>
      <c r="AB45" s="303"/>
      <c r="AC45" s="336">
        <f t="shared" si="28"/>
        <v>0</v>
      </c>
      <c r="AD45" s="322">
        <f>AA45+X45</f>
        <v>55000</v>
      </c>
      <c r="AE45" s="307">
        <f>Y45+AB45</f>
        <v>0</v>
      </c>
      <c r="AF45" s="376">
        <f t="shared" si="49"/>
        <v>55000</v>
      </c>
      <c r="AG45" s="303"/>
      <c r="AH45" s="303"/>
      <c r="AI45" s="336">
        <f t="shared" si="29"/>
        <v>0</v>
      </c>
      <c r="AJ45" s="322">
        <f>AG45+AD45</f>
        <v>55000</v>
      </c>
      <c r="AK45" s="307">
        <f>AE45+AH45</f>
        <v>0</v>
      </c>
      <c r="AL45" s="376">
        <f t="shared" si="50"/>
        <v>55000</v>
      </c>
    </row>
    <row r="46" spans="1:38" ht="45.75" customHeight="1">
      <c r="A46" s="148" t="s">
        <v>7</v>
      </c>
      <c r="B46" s="130" t="s">
        <v>51</v>
      </c>
      <c r="C46" s="131" t="s">
        <v>698</v>
      </c>
      <c r="D46" s="791"/>
      <c r="E46" s="126" t="s">
        <v>581</v>
      </c>
      <c r="F46" s="322">
        <v>190800</v>
      </c>
      <c r="G46" s="322"/>
      <c r="H46" s="307">
        <f t="shared" si="7"/>
        <v>190800</v>
      </c>
      <c r="I46" s="303"/>
      <c r="J46" s="303"/>
      <c r="K46" s="334">
        <f t="shared" si="8"/>
        <v>0</v>
      </c>
      <c r="L46" s="322">
        <f t="shared" si="43"/>
        <v>190800</v>
      </c>
      <c r="M46" s="307">
        <f t="shared" si="44"/>
        <v>0</v>
      </c>
      <c r="N46" s="307">
        <f t="shared" si="45"/>
        <v>190800</v>
      </c>
      <c r="O46" s="303"/>
      <c r="P46" s="303"/>
      <c r="Q46" s="336">
        <f t="shared" si="23"/>
        <v>0</v>
      </c>
      <c r="R46" s="322">
        <f>O46+L46</f>
        <v>190800</v>
      </c>
      <c r="S46" s="307">
        <f>M46+P46</f>
        <v>0</v>
      </c>
      <c r="T46" s="376">
        <f t="shared" si="46"/>
        <v>190800</v>
      </c>
      <c r="U46" s="337"/>
      <c r="V46" s="303"/>
      <c r="W46" s="336">
        <f t="shared" si="47"/>
        <v>0</v>
      </c>
      <c r="X46" s="322">
        <f>U46+R46</f>
        <v>190800</v>
      </c>
      <c r="Y46" s="307">
        <f>S46+V46</f>
        <v>0</v>
      </c>
      <c r="Z46" s="376">
        <f t="shared" si="48"/>
        <v>190800</v>
      </c>
      <c r="AA46" s="337">
        <v>33000</v>
      </c>
      <c r="AB46" s="303"/>
      <c r="AC46" s="336">
        <f t="shared" si="28"/>
        <v>33000</v>
      </c>
      <c r="AD46" s="322">
        <f>AA46+X46</f>
        <v>223800</v>
      </c>
      <c r="AE46" s="307">
        <f>Y46+AB46</f>
        <v>0</v>
      </c>
      <c r="AF46" s="376">
        <f t="shared" si="49"/>
        <v>223800</v>
      </c>
      <c r="AG46" s="337">
        <v>33000</v>
      </c>
      <c r="AH46" s="303"/>
      <c r="AI46" s="336">
        <f t="shared" si="29"/>
        <v>33000</v>
      </c>
      <c r="AJ46" s="322">
        <f>AG46+AD46</f>
        <v>256800</v>
      </c>
      <c r="AK46" s="307">
        <f>AE46+AH46</f>
        <v>0</v>
      </c>
      <c r="AL46" s="376">
        <f t="shared" si="50"/>
        <v>256800</v>
      </c>
    </row>
    <row r="47" spans="1:38" ht="75" customHeight="1">
      <c r="A47" s="148" t="s">
        <v>10</v>
      </c>
      <c r="B47" s="130" t="s">
        <v>45</v>
      </c>
      <c r="C47" s="131" t="s">
        <v>686</v>
      </c>
      <c r="D47" s="792"/>
      <c r="E47" s="126" t="s">
        <v>84</v>
      </c>
      <c r="F47" s="143">
        <v>10000</v>
      </c>
      <c r="G47" s="143"/>
      <c r="H47" s="307">
        <f t="shared" si="7"/>
        <v>10000</v>
      </c>
      <c r="I47" s="321"/>
      <c r="J47" s="321"/>
      <c r="K47" s="334">
        <f t="shared" si="8"/>
        <v>0</v>
      </c>
      <c r="L47" s="322">
        <f t="shared" si="43"/>
        <v>10000</v>
      </c>
      <c r="M47" s="307">
        <f t="shared" si="44"/>
        <v>0</v>
      </c>
      <c r="N47" s="307">
        <f t="shared" si="45"/>
        <v>10000</v>
      </c>
      <c r="O47" s="321"/>
      <c r="P47" s="321"/>
      <c r="Q47" s="336">
        <f t="shared" si="23"/>
        <v>0</v>
      </c>
      <c r="R47" s="322">
        <f>O47+L47</f>
        <v>10000</v>
      </c>
      <c r="S47" s="307">
        <f>M47+P47</f>
        <v>0</v>
      </c>
      <c r="T47" s="376">
        <f t="shared" si="46"/>
        <v>10000</v>
      </c>
      <c r="U47" s="321"/>
      <c r="V47" s="321"/>
      <c r="W47" s="336">
        <f t="shared" si="47"/>
        <v>0</v>
      </c>
      <c r="X47" s="322">
        <f>U47+R47</f>
        <v>10000</v>
      </c>
      <c r="Y47" s="307">
        <f>S47+V47</f>
        <v>0</v>
      </c>
      <c r="Z47" s="376">
        <f t="shared" si="48"/>
        <v>10000</v>
      </c>
      <c r="AA47" s="321"/>
      <c r="AB47" s="321"/>
      <c r="AC47" s="336">
        <f t="shared" si="28"/>
        <v>0</v>
      </c>
      <c r="AD47" s="322">
        <f>AA47+X47</f>
        <v>10000</v>
      </c>
      <c r="AE47" s="307">
        <f>Y47+AB47</f>
        <v>0</v>
      </c>
      <c r="AF47" s="376">
        <f t="shared" si="49"/>
        <v>10000</v>
      </c>
      <c r="AG47" s="321"/>
      <c r="AH47" s="321"/>
      <c r="AI47" s="336">
        <f t="shared" si="29"/>
        <v>0</v>
      </c>
      <c r="AJ47" s="322">
        <f>AG47+AD47</f>
        <v>10000</v>
      </c>
      <c r="AK47" s="307">
        <f>AE47+AH47</f>
        <v>0</v>
      </c>
      <c r="AL47" s="376">
        <f t="shared" si="50"/>
        <v>10000</v>
      </c>
    </row>
    <row r="48" spans="1:38" ht="74.25" customHeight="1">
      <c r="A48" s="151">
        <v>2700000</v>
      </c>
      <c r="B48" s="139"/>
      <c r="C48" s="140"/>
      <c r="D48" s="144" t="s">
        <v>318</v>
      </c>
      <c r="E48" s="126"/>
      <c r="F48" s="143"/>
      <c r="G48" s="143"/>
      <c r="H48" s="307">
        <f t="shared" si="7"/>
        <v>0</v>
      </c>
      <c r="I48" s="330">
        <f>SUM(I49)</f>
        <v>25000</v>
      </c>
      <c r="J48" s="330"/>
      <c r="K48" s="330">
        <f t="shared" si="8"/>
        <v>25000</v>
      </c>
      <c r="L48" s="323">
        <f t="shared" si="43"/>
        <v>25000</v>
      </c>
      <c r="M48" s="308">
        <f t="shared" si="44"/>
        <v>0</v>
      </c>
      <c r="N48" s="308">
        <f t="shared" si="45"/>
        <v>25000</v>
      </c>
      <c r="O48" s="321"/>
      <c r="P48" s="321"/>
      <c r="Q48" s="336">
        <f t="shared" si="23"/>
        <v>0</v>
      </c>
      <c r="R48" s="145">
        <f>R49</f>
        <v>25000</v>
      </c>
      <c r="S48" s="187"/>
      <c r="T48" s="147">
        <f t="shared" si="46"/>
        <v>25000</v>
      </c>
      <c r="U48" s="321"/>
      <c r="V48" s="321"/>
      <c r="W48" s="336">
        <f t="shared" si="47"/>
        <v>0</v>
      </c>
      <c r="X48" s="145">
        <f>X49</f>
        <v>25000</v>
      </c>
      <c r="Y48" s="187"/>
      <c r="Z48" s="147">
        <f t="shared" si="48"/>
        <v>25000</v>
      </c>
      <c r="AA48" s="321"/>
      <c r="AB48" s="321"/>
      <c r="AC48" s="336">
        <f t="shared" si="28"/>
        <v>0</v>
      </c>
      <c r="AD48" s="145">
        <f>AD49</f>
        <v>25000</v>
      </c>
      <c r="AE48" s="187"/>
      <c r="AF48" s="147">
        <f t="shared" si="49"/>
        <v>25000</v>
      </c>
      <c r="AG48" s="321"/>
      <c r="AH48" s="321"/>
      <c r="AI48" s="336">
        <f t="shared" si="29"/>
        <v>0</v>
      </c>
      <c r="AJ48" s="145">
        <f>AJ49</f>
        <v>25000</v>
      </c>
      <c r="AK48" s="187"/>
      <c r="AL48" s="147">
        <f t="shared" si="50"/>
        <v>25000</v>
      </c>
    </row>
    <row r="49" spans="1:38" ht="52.5" customHeight="1">
      <c r="A49" s="186">
        <v>2710180</v>
      </c>
      <c r="B49" s="130" t="s">
        <v>718</v>
      </c>
      <c r="C49" s="131" t="s">
        <v>717</v>
      </c>
      <c r="D49" s="141"/>
      <c r="E49" s="126" t="s">
        <v>455</v>
      </c>
      <c r="F49" s="322"/>
      <c r="G49" s="322"/>
      <c r="H49" s="307">
        <f t="shared" si="7"/>
        <v>0</v>
      </c>
      <c r="I49" s="336">
        <v>25000</v>
      </c>
      <c r="J49" s="336"/>
      <c r="K49" s="336">
        <f t="shared" si="8"/>
        <v>25000</v>
      </c>
      <c r="L49" s="322">
        <f t="shared" si="43"/>
        <v>25000</v>
      </c>
      <c r="M49" s="307">
        <f t="shared" si="44"/>
        <v>0</v>
      </c>
      <c r="N49" s="307">
        <f t="shared" si="45"/>
        <v>25000</v>
      </c>
      <c r="O49" s="321"/>
      <c r="P49" s="321"/>
      <c r="Q49" s="337">
        <f t="shared" si="23"/>
        <v>0</v>
      </c>
      <c r="R49" s="322">
        <f>O49+L49</f>
        <v>25000</v>
      </c>
      <c r="S49" s="307">
        <f>M49+P49</f>
        <v>0</v>
      </c>
      <c r="T49" s="376">
        <f t="shared" si="46"/>
        <v>25000</v>
      </c>
      <c r="U49" s="321"/>
      <c r="V49" s="321"/>
      <c r="W49" s="337">
        <f t="shared" si="47"/>
        <v>0</v>
      </c>
      <c r="X49" s="322">
        <f>U49+R49</f>
        <v>25000</v>
      </c>
      <c r="Y49" s="307">
        <f>S49+V49</f>
        <v>0</v>
      </c>
      <c r="Z49" s="376">
        <f t="shared" si="48"/>
        <v>25000</v>
      </c>
      <c r="AA49" s="321"/>
      <c r="AB49" s="321"/>
      <c r="AC49" s="337">
        <f t="shared" si="28"/>
        <v>0</v>
      </c>
      <c r="AD49" s="322">
        <f>AA49+X49</f>
        <v>25000</v>
      </c>
      <c r="AE49" s="307">
        <f>Y49+AB49</f>
        <v>0</v>
      </c>
      <c r="AF49" s="376">
        <f t="shared" si="49"/>
        <v>25000</v>
      </c>
      <c r="AG49" s="321"/>
      <c r="AH49" s="321"/>
      <c r="AI49" s="337">
        <f t="shared" si="29"/>
        <v>0</v>
      </c>
      <c r="AJ49" s="322">
        <f>AG49+AD49</f>
        <v>25000</v>
      </c>
      <c r="AK49" s="307">
        <f>AE49+AH49</f>
        <v>0</v>
      </c>
      <c r="AL49" s="376">
        <f t="shared" si="50"/>
        <v>25000</v>
      </c>
    </row>
    <row r="50" spans="1:38" ht="60" customHeight="1">
      <c r="A50" s="151">
        <v>1000000</v>
      </c>
      <c r="B50" s="139"/>
      <c r="C50" s="140"/>
      <c r="D50" s="339" t="s">
        <v>525</v>
      </c>
      <c r="E50" s="142"/>
      <c r="F50" s="325">
        <f>SUM(F51:F54)</f>
        <v>85500</v>
      </c>
      <c r="G50" s="325">
        <f>SUM(G51:G54)</f>
        <v>272600</v>
      </c>
      <c r="H50" s="326">
        <f t="shared" si="7"/>
        <v>358100</v>
      </c>
      <c r="I50" s="330">
        <f>SUM(I51:I56)</f>
        <v>3000</v>
      </c>
      <c r="J50" s="330">
        <f>SUM(J51:J56)</f>
        <v>106270</v>
      </c>
      <c r="K50" s="330">
        <f>SUM(K51:K56)</f>
        <v>109270</v>
      </c>
      <c r="L50" s="323">
        <f>SUM(L51:L54)</f>
        <v>85500</v>
      </c>
      <c r="M50" s="323">
        <f>SUM(M51:M54)</f>
        <v>378870</v>
      </c>
      <c r="N50" s="308">
        <f>L50+M50</f>
        <v>464370</v>
      </c>
      <c r="O50" s="330">
        <f>SUM(O51:O56)</f>
        <v>10000</v>
      </c>
      <c r="P50" s="330">
        <f>SUM(P51:P56)</f>
        <v>0</v>
      </c>
      <c r="Q50" s="330">
        <f>SUM(Q51:Q56)</f>
        <v>10000</v>
      </c>
      <c r="R50" s="145">
        <f>SUM(R51:R56)</f>
        <v>98500</v>
      </c>
      <c r="S50" s="145">
        <f>SUM(S51:S54)</f>
        <v>378870</v>
      </c>
      <c r="T50" s="147">
        <f>R50+S50</f>
        <v>477370</v>
      </c>
      <c r="U50" s="330">
        <f>SUM(U51:U56)</f>
        <v>0</v>
      </c>
      <c r="V50" s="330">
        <f>SUM(V51:V56)</f>
        <v>0</v>
      </c>
      <c r="W50" s="330">
        <f>SUM(W51:W56)</f>
        <v>0</v>
      </c>
      <c r="X50" s="145">
        <f>SUM(X51:X56)</f>
        <v>98500</v>
      </c>
      <c r="Y50" s="145">
        <f>SUM(Y51:Y54)</f>
        <v>378870</v>
      </c>
      <c r="Z50" s="147">
        <f>X50+Y50</f>
        <v>477370</v>
      </c>
      <c r="AA50" s="330">
        <f>SUM(AA51:AA56)</f>
        <v>3300</v>
      </c>
      <c r="AB50" s="330">
        <f>SUM(AB51:AB56)</f>
        <v>0</v>
      </c>
      <c r="AC50" s="330">
        <f>SUM(AC51:AC56)</f>
        <v>3300</v>
      </c>
      <c r="AD50" s="145">
        <f>SUM(AD51:AD56)</f>
        <v>101800</v>
      </c>
      <c r="AE50" s="145">
        <f>SUM(AE51:AE54)</f>
        <v>378870</v>
      </c>
      <c r="AF50" s="147">
        <f>AD50+AE50</f>
        <v>480670</v>
      </c>
      <c r="AG50" s="330">
        <f>SUM(AG51:AG56)</f>
        <v>3300</v>
      </c>
      <c r="AH50" s="330">
        <f>SUM(AH51:AH56)</f>
        <v>0</v>
      </c>
      <c r="AI50" s="330">
        <f>SUM(AI51:AI56)</f>
        <v>3300</v>
      </c>
      <c r="AJ50" s="145">
        <f>SUM(AJ51:AJ56)</f>
        <v>105100</v>
      </c>
      <c r="AK50" s="145">
        <f>SUM(AK51:AK54)</f>
        <v>378870</v>
      </c>
      <c r="AL50" s="147">
        <f>AJ50+AK50</f>
        <v>483970</v>
      </c>
    </row>
    <row r="51" spans="1:38" ht="33.75" customHeight="1">
      <c r="A51" s="148">
        <v>1014030</v>
      </c>
      <c r="B51" s="130">
        <v>4030</v>
      </c>
      <c r="C51" s="131" t="s">
        <v>707</v>
      </c>
      <c r="D51" s="787"/>
      <c r="E51" s="126" t="s">
        <v>145</v>
      </c>
      <c r="F51" s="322">
        <v>34000</v>
      </c>
      <c r="G51" s="322">
        <v>132600</v>
      </c>
      <c r="H51" s="307">
        <f t="shared" si="7"/>
        <v>166600</v>
      </c>
      <c r="I51" s="303"/>
      <c r="J51" s="334">
        <v>106270</v>
      </c>
      <c r="K51" s="334">
        <f t="shared" si="8"/>
        <v>106270</v>
      </c>
      <c r="L51" s="322">
        <f>I51+F51</f>
        <v>34000</v>
      </c>
      <c r="M51" s="307">
        <f>G51+J51</f>
        <v>238870</v>
      </c>
      <c r="N51" s="307">
        <f aca="true" t="shared" si="51" ref="N51:N59">M51+L51</f>
        <v>272870</v>
      </c>
      <c r="O51" s="303"/>
      <c r="P51" s="303"/>
      <c r="Q51" s="303"/>
      <c r="R51" s="322">
        <f>O51+L51</f>
        <v>34000</v>
      </c>
      <c r="S51" s="307">
        <f>M51+P51</f>
        <v>238870</v>
      </c>
      <c r="T51" s="376">
        <f aca="true" t="shared" si="52" ref="T51:T59">S51+R51</f>
        <v>272870</v>
      </c>
      <c r="U51" s="303"/>
      <c r="V51" s="303"/>
      <c r="W51" s="303"/>
      <c r="X51" s="322">
        <f aca="true" t="shared" si="53" ref="X51:X56">U51+R51</f>
        <v>34000</v>
      </c>
      <c r="Y51" s="307">
        <f>S51+V51</f>
        <v>238870</v>
      </c>
      <c r="Z51" s="376">
        <f aca="true" t="shared" si="54" ref="Z51:Z59">Y51+X51</f>
        <v>272870</v>
      </c>
      <c r="AA51" s="303"/>
      <c r="AB51" s="303"/>
      <c r="AC51" s="303"/>
      <c r="AD51" s="322">
        <f aca="true" t="shared" si="55" ref="AD51:AD56">AA51+X51</f>
        <v>34000</v>
      </c>
      <c r="AE51" s="307">
        <f>Y51+AB51</f>
        <v>238870</v>
      </c>
      <c r="AF51" s="376">
        <f aca="true" t="shared" si="56" ref="AF51:AF59">AE51+AD51</f>
        <v>272870</v>
      </c>
      <c r="AG51" s="303"/>
      <c r="AH51" s="303"/>
      <c r="AI51" s="303"/>
      <c r="AJ51" s="322">
        <f aca="true" t="shared" si="57" ref="AJ51:AJ56">AG51+AD51</f>
        <v>34000</v>
      </c>
      <c r="AK51" s="307">
        <f>AE51+AH51</f>
        <v>238870</v>
      </c>
      <c r="AL51" s="376">
        <f aca="true" t="shared" si="58" ref="AL51:AL59">AK51+AJ51</f>
        <v>272870</v>
      </c>
    </row>
    <row r="52" spans="1:38" ht="51" customHeight="1">
      <c r="A52" s="148" t="s">
        <v>15</v>
      </c>
      <c r="B52" s="130" t="s">
        <v>71</v>
      </c>
      <c r="C52" s="131" t="s">
        <v>708</v>
      </c>
      <c r="D52" s="788"/>
      <c r="E52" s="126" t="s">
        <v>580</v>
      </c>
      <c r="F52" s="322">
        <v>12500</v>
      </c>
      <c r="G52" s="322"/>
      <c r="H52" s="307">
        <f t="shared" si="7"/>
        <v>12500</v>
      </c>
      <c r="I52" s="303"/>
      <c r="J52" s="303"/>
      <c r="K52" s="334">
        <f t="shared" si="8"/>
        <v>0</v>
      </c>
      <c r="L52" s="322">
        <f>I52+F52</f>
        <v>12500</v>
      </c>
      <c r="M52" s="307">
        <f>G52+J52</f>
        <v>0</v>
      </c>
      <c r="N52" s="307">
        <f t="shared" si="51"/>
        <v>12500</v>
      </c>
      <c r="O52" s="303"/>
      <c r="P52" s="303"/>
      <c r="Q52" s="303"/>
      <c r="R52" s="322">
        <f>O52+L52</f>
        <v>12500</v>
      </c>
      <c r="S52" s="307">
        <f>M52+P52</f>
        <v>0</v>
      </c>
      <c r="T52" s="376">
        <f t="shared" si="52"/>
        <v>12500</v>
      </c>
      <c r="U52" s="303"/>
      <c r="V52" s="303"/>
      <c r="W52" s="303"/>
      <c r="X52" s="322">
        <f t="shared" si="53"/>
        <v>12500</v>
      </c>
      <c r="Y52" s="307">
        <f>S52+V52</f>
        <v>0</v>
      </c>
      <c r="Z52" s="376">
        <f t="shared" si="54"/>
        <v>12500</v>
      </c>
      <c r="AA52" s="303"/>
      <c r="AB52" s="303"/>
      <c r="AC52" s="303"/>
      <c r="AD52" s="322">
        <f t="shared" si="55"/>
        <v>12500</v>
      </c>
      <c r="AE52" s="307">
        <f>Y52+AB52</f>
        <v>0</v>
      </c>
      <c r="AF52" s="376">
        <f t="shared" si="56"/>
        <v>12500</v>
      </c>
      <c r="AG52" s="303"/>
      <c r="AH52" s="303"/>
      <c r="AI52" s="303"/>
      <c r="AJ52" s="322">
        <f t="shared" si="57"/>
        <v>12500</v>
      </c>
      <c r="AK52" s="307">
        <f>AE52+AH52</f>
        <v>0</v>
      </c>
      <c r="AL52" s="376">
        <f t="shared" si="58"/>
        <v>12500</v>
      </c>
    </row>
    <row r="53" spans="1:38" ht="36.75" customHeight="1">
      <c r="A53" s="148" t="s">
        <v>19</v>
      </c>
      <c r="B53" s="130" t="s">
        <v>32</v>
      </c>
      <c r="C53" s="131" t="s">
        <v>687</v>
      </c>
      <c r="D53" s="788"/>
      <c r="E53" s="126" t="s">
        <v>147</v>
      </c>
      <c r="F53" s="327"/>
      <c r="G53" s="327">
        <v>140000</v>
      </c>
      <c r="H53" s="307">
        <f t="shared" si="7"/>
        <v>140000</v>
      </c>
      <c r="I53" s="335"/>
      <c r="J53" s="335"/>
      <c r="K53" s="334">
        <f t="shared" si="8"/>
        <v>0</v>
      </c>
      <c r="L53" s="322">
        <f>I53+F53</f>
        <v>0</v>
      </c>
      <c r="M53" s="307">
        <f>G53+J53</f>
        <v>140000</v>
      </c>
      <c r="N53" s="307">
        <f t="shared" si="51"/>
        <v>140000</v>
      </c>
      <c r="O53" s="336">
        <v>10000</v>
      </c>
      <c r="P53" s="335"/>
      <c r="Q53" s="334">
        <f>O53+P53</f>
        <v>10000</v>
      </c>
      <c r="R53" s="322">
        <f>O53+L53</f>
        <v>10000</v>
      </c>
      <c r="S53" s="307">
        <f>M53+P53</f>
        <v>140000</v>
      </c>
      <c r="T53" s="376">
        <f t="shared" si="52"/>
        <v>150000</v>
      </c>
      <c r="U53" s="335"/>
      <c r="V53" s="335"/>
      <c r="W53" s="335"/>
      <c r="X53" s="322">
        <f t="shared" si="53"/>
        <v>10000</v>
      </c>
      <c r="Y53" s="307">
        <f>S53+V53</f>
        <v>140000</v>
      </c>
      <c r="Z53" s="376">
        <f t="shared" si="54"/>
        <v>150000</v>
      </c>
      <c r="AA53" s="335"/>
      <c r="AB53" s="335"/>
      <c r="AC53" s="335"/>
      <c r="AD53" s="322">
        <f t="shared" si="55"/>
        <v>10000</v>
      </c>
      <c r="AE53" s="307">
        <f>Y53+AB53</f>
        <v>140000</v>
      </c>
      <c r="AF53" s="376">
        <f t="shared" si="56"/>
        <v>150000</v>
      </c>
      <c r="AG53" s="335"/>
      <c r="AH53" s="335"/>
      <c r="AI53" s="335"/>
      <c r="AJ53" s="322">
        <f t="shared" si="57"/>
        <v>10000</v>
      </c>
      <c r="AK53" s="307">
        <f>AE53+AH53</f>
        <v>140000</v>
      </c>
      <c r="AL53" s="376">
        <f t="shared" si="58"/>
        <v>150000</v>
      </c>
    </row>
    <row r="54" spans="1:38" ht="78" customHeight="1">
      <c r="A54" s="771" t="s">
        <v>15</v>
      </c>
      <c r="B54" s="773" t="s">
        <v>71</v>
      </c>
      <c r="C54" s="775" t="s">
        <v>708</v>
      </c>
      <c r="D54" s="788"/>
      <c r="E54" s="126" t="s">
        <v>146</v>
      </c>
      <c r="F54" s="143">
        <v>39000</v>
      </c>
      <c r="G54" s="143"/>
      <c r="H54" s="307">
        <f t="shared" si="7"/>
        <v>39000</v>
      </c>
      <c r="I54" s="321"/>
      <c r="J54" s="321"/>
      <c r="K54" s="334">
        <f t="shared" si="8"/>
        <v>0</v>
      </c>
      <c r="L54" s="322">
        <f>I54+F54</f>
        <v>39000</v>
      </c>
      <c r="M54" s="307">
        <f>G54+J54</f>
        <v>0</v>
      </c>
      <c r="N54" s="307">
        <f t="shared" si="51"/>
        <v>39000</v>
      </c>
      <c r="O54" s="321"/>
      <c r="P54" s="321"/>
      <c r="Q54" s="321"/>
      <c r="R54" s="322">
        <f>O54+L54</f>
        <v>39000</v>
      </c>
      <c r="S54" s="307">
        <f>M54+P54</f>
        <v>0</v>
      </c>
      <c r="T54" s="376">
        <f t="shared" si="52"/>
        <v>39000</v>
      </c>
      <c r="U54" s="321"/>
      <c r="V54" s="321"/>
      <c r="W54" s="321"/>
      <c r="X54" s="322">
        <f t="shared" si="53"/>
        <v>39000</v>
      </c>
      <c r="Y54" s="307">
        <f>S54+V54</f>
        <v>0</v>
      </c>
      <c r="Z54" s="376">
        <f t="shared" si="54"/>
        <v>39000</v>
      </c>
      <c r="AA54" s="321"/>
      <c r="AB54" s="321"/>
      <c r="AC54" s="321"/>
      <c r="AD54" s="322">
        <f t="shared" si="55"/>
        <v>39000</v>
      </c>
      <c r="AE54" s="307">
        <f>Y54+AB54</f>
        <v>0</v>
      </c>
      <c r="AF54" s="376">
        <f t="shared" si="56"/>
        <v>39000</v>
      </c>
      <c r="AG54" s="321"/>
      <c r="AH54" s="321"/>
      <c r="AI54" s="321"/>
      <c r="AJ54" s="322">
        <f t="shared" si="57"/>
        <v>39000</v>
      </c>
      <c r="AK54" s="307">
        <f>AE54+AH54</f>
        <v>0</v>
      </c>
      <c r="AL54" s="376">
        <f t="shared" si="58"/>
        <v>39000</v>
      </c>
    </row>
    <row r="55" spans="1:38" ht="46.5" customHeight="1">
      <c r="A55" s="772"/>
      <c r="B55" s="774"/>
      <c r="C55" s="776"/>
      <c r="D55" s="788"/>
      <c r="E55" s="126" t="s">
        <v>182</v>
      </c>
      <c r="F55" s="143"/>
      <c r="G55" s="143"/>
      <c r="H55" s="307"/>
      <c r="I55" s="321"/>
      <c r="J55" s="321"/>
      <c r="K55" s="334"/>
      <c r="L55" s="322"/>
      <c r="M55" s="307"/>
      <c r="N55" s="307"/>
      <c r="O55" s="321"/>
      <c r="P55" s="321"/>
      <c r="Q55" s="321"/>
      <c r="R55" s="322"/>
      <c r="S55" s="307"/>
      <c r="T55" s="376"/>
      <c r="U55" s="337"/>
      <c r="V55" s="321"/>
      <c r="W55" s="337">
        <f>U55+V55</f>
        <v>0</v>
      </c>
      <c r="X55" s="322">
        <f t="shared" si="53"/>
        <v>0</v>
      </c>
      <c r="Y55" s="307"/>
      <c r="Z55" s="376">
        <f t="shared" si="54"/>
        <v>0</v>
      </c>
      <c r="AA55" s="337">
        <v>3300</v>
      </c>
      <c r="AB55" s="321"/>
      <c r="AC55" s="337">
        <f>AA55+AB55</f>
        <v>3300</v>
      </c>
      <c r="AD55" s="322">
        <f t="shared" si="55"/>
        <v>3300</v>
      </c>
      <c r="AE55" s="307"/>
      <c r="AF55" s="376">
        <f t="shared" si="56"/>
        <v>3300</v>
      </c>
      <c r="AG55" s="337">
        <v>3300</v>
      </c>
      <c r="AH55" s="321"/>
      <c r="AI55" s="337">
        <f>AG55+AH55</f>
        <v>3300</v>
      </c>
      <c r="AJ55" s="322">
        <f t="shared" si="57"/>
        <v>6600</v>
      </c>
      <c r="AK55" s="307"/>
      <c r="AL55" s="376">
        <f t="shared" si="58"/>
        <v>6600</v>
      </c>
    </row>
    <row r="56" spans="1:38" ht="48" customHeight="1">
      <c r="A56" s="148">
        <v>1010180</v>
      </c>
      <c r="B56" s="130" t="s">
        <v>718</v>
      </c>
      <c r="C56" s="131" t="s">
        <v>717</v>
      </c>
      <c r="D56" s="789"/>
      <c r="E56" s="126" t="s">
        <v>85</v>
      </c>
      <c r="F56" s="143"/>
      <c r="G56" s="143"/>
      <c r="H56" s="307">
        <f t="shared" si="7"/>
        <v>0</v>
      </c>
      <c r="I56" s="334">
        <v>3000</v>
      </c>
      <c r="J56" s="321"/>
      <c r="K56" s="334">
        <f t="shared" si="8"/>
        <v>3000</v>
      </c>
      <c r="L56" s="322">
        <f>I56+F56</f>
        <v>3000</v>
      </c>
      <c r="M56" s="307">
        <f>G56+J56</f>
        <v>0</v>
      </c>
      <c r="N56" s="307">
        <f t="shared" si="51"/>
        <v>3000</v>
      </c>
      <c r="O56" s="321"/>
      <c r="P56" s="321"/>
      <c r="Q56" s="321"/>
      <c r="R56" s="322">
        <f>O56+L56</f>
        <v>3000</v>
      </c>
      <c r="S56" s="307">
        <f>M56+P56</f>
        <v>0</v>
      </c>
      <c r="T56" s="376">
        <f t="shared" si="52"/>
        <v>3000</v>
      </c>
      <c r="U56" s="321"/>
      <c r="V56" s="321"/>
      <c r="W56" s="321"/>
      <c r="X56" s="322">
        <f t="shared" si="53"/>
        <v>3000</v>
      </c>
      <c r="Y56" s="307">
        <f>S56+V56</f>
        <v>0</v>
      </c>
      <c r="Z56" s="376">
        <f t="shared" si="54"/>
        <v>3000</v>
      </c>
      <c r="AA56" s="321"/>
      <c r="AB56" s="321"/>
      <c r="AC56" s="321"/>
      <c r="AD56" s="322">
        <f t="shared" si="55"/>
        <v>3000</v>
      </c>
      <c r="AE56" s="307">
        <f>Y56+AB56</f>
        <v>0</v>
      </c>
      <c r="AF56" s="376">
        <f t="shared" si="56"/>
        <v>3000</v>
      </c>
      <c r="AG56" s="321"/>
      <c r="AH56" s="321"/>
      <c r="AI56" s="321"/>
      <c r="AJ56" s="322">
        <f t="shared" si="57"/>
        <v>3000</v>
      </c>
      <c r="AK56" s="307">
        <f>AE56+AH56</f>
        <v>0</v>
      </c>
      <c r="AL56" s="376">
        <f t="shared" si="58"/>
        <v>3000</v>
      </c>
    </row>
    <row r="57" spans="1:38" ht="64.5" customHeight="1">
      <c r="A57" s="378" t="s">
        <v>301</v>
      </c>
      <c r="B57" s="288"/>
      <c r="C57" s="288"/>
      <c r="D57" s="339" t="s">
        <v>526</v>
      </c>
      <c r="E57" s="126"/>
      <c r="F57" s="143"/>
      <c r="G57" s="143"/>
      <c r="H57" s="307">
        <f t="shared" si="7"/>
        <v>0</v>
      </c>
      <c r="I57" s="330">
        <f>SUM(I59)</f>
        <v>0</v>
      </c>
      <c r="J57" s="330">
        <f>SUM(J59)</f>
        <v>0</v>
      </c>
      <c r="K57" s="331">
        <f>J57+I57</f>
        <v>0</v>
      </c>
      <c r="L57" s="325">
        <f>SUM(L59)</f>
        <v>0</v>
      </c>
      <c r="M57" s="325">
        <f>SUM(M59)</f>
        <v>0</v>
      </c>
      <c r="N57" s="326">
        <f t="shared" si="51"/>
        <v>0</v>
      </c>
      <c r="O57" s="332">
        <f>SUM(O59)</f>
        <v>0</v>
      </c>
      <c r="P57" s="332">
        <f>SUM(P59)</f>
        <v>37500</v>
      </c>
      <c r="Q57" s="338">
        <f>P57+O57</f>
        <v>37500</v>
      </c>
      <c r="R57" s="145">
        <f>R58</f>
        <v>900000</v>
      </c>
      <c r="S57" s="373">
        <f>S58+S59</f>
        <v>2037500</v>
      </c>
      <c r="T57" s="379">
        <f t="shared" si="52"/>
        <v>2937500</v>
      </c>
      <c r="U57" s="332">
        <f>SUM(U59)</f>
        <v>0</v>
      </c>
      <c r="V57" s="332">
        <f>SUM(V59)</f>
        <v>0</v>
      </c>
      <c r="W57" s="338">
        <f>V57+U57</f>
        <v>0</v>
      </c>
      <c r="X57" s="145">
        <f>X58</f>
        <v>900000</v>
      </c>
      <c r="Y57" s="373">
        <f>Y58+Y59</f>
        <v>2018750</v>
      </c>
      <c r="Z57" s="379">
        <f t="shared" si="54"/>
        <v>2918750</v>
      </c>
      <c r="AA57" s="332">
        <f>SUM(AA59)</f>
        <v>0</v>
      </c>
      <c r="AB57" s="332">
        <f>SUM(AB59)</f>
        <v>0</v>
      </c>
      <c r="AC57" s="338">
        <f>AB57+AA57</f>
        <v>0</v>
      </c>
      <c r="AD57" s="145">
        <f>AD58</f>
        <v>900000</v>
      </c>
      <c r="AE57" s="373">
        <f>AE58+AE59</f>
        <v>2018750</v>
      </c>
      <c r="AF57" s="379">
        <f t="shared" si="56"/>
        <v>2918750</v>
      </c>
      <c r="AG57" s="332">
        <f>SUM(AG59)</f>
        <v>0</v>
      </c>
      <c r="AH57" s="332">
        <f>SUM(AH59)</f>
        <v>0</v>
      </c>
      <c r="AI57" s="338">
        <f>AH57+AG57</f>
        <v>0</v>
      </c>
      <c r="AJ57" s="145">
        <f>AJ58</f>
        <v>900000</v>
      </c>
      <c r="AK57" s="373">
        <f>AK58+AK59</f>
        <v>2018750</v>
      </c>
      <c r="AL57" s="379">
        <f t="shared" si="58"/>
        <v>2918750</v>
      </c>
    </row>
    <row r="58" spans="1:38" ht="45" customHeight="1">
      <c r="A58" s="380" t="s">
        <v>194</v>
      </c>
      <c r="B58" s="68" t="s">
        <v>48</v>
      </c>
      <c r="C58" s="69" t="s">
        <v>718</v>
      </c>
      <c r="D58" s="785"/>
      <c r="E58" s="126" t="s">
        <v>521</v>
      </c>
      <c r="F58" s="143"/>
      <c r="G58" s="143"/>
      <c r="H58" s="307"/>
      <c r="I58" s="372"/>
      <c r="J58" s="372"/>
      <c r="K58" s="331"/>
      <c r="L58" s="325"/>
      <c r="M58" s="325"/>
      <c r="N58" s="326"/>
      <c r="O58" s="332"/>
      <c r="P58" s="332"/>
      <c r="Q58" s="338"/>
      <c r="R58" s="143">
        <v>900000</v>
      </c>
      <c r="S58" s="374">
        <v>2000000</v>
      </c>
      <c r="T58" s="381">
        <f t="shared" si="52"/>
        <v>2900000</v>
      </c>
      <c r="U58" s="332"/>
      <c r="V58" s="332"/>
      <c r="W58" s="338"/>
      <c r="X58" s="143">
        <v>900000</v>
      </c>
      <c r="Y58" s="374">
        <v>2000000</v>
      </c>
      <c r="Z58" s="381">
        <f t="shared" si="54"/>
        <v>2900000</v>
      </c>
      <c r="AA58" s="332"/>
      <c r="AB58" s="332"/>
      <c r="AC58" s="338"/>
      <c r="AD58" s="143">
        <v>900000</v>
      </c>
      <c r="AE58" s="374">
        <v>2000000</v>
      </c>
      <c r="AF58" s="381">
        <f t="shared" si="56"/>
        <v>2900000</v>
      </c>
      <c r="AG58" s="332"/>
      <c r="AH58" s="332"/>
      <c r="AI58" s="338"/>
      <c r="AJ58" s="143">
        <v>900000</v>
      </c>
      <c r="AK58" s="374">
        <v>2000000</v>
      </c>
      <c r="AL58" s="381">
        <f t="shared" si="58"/>
        <v>2900000</v>
      </c>
    </row>
    <row r="59" spans="1:38" ht="67.5" customHeight="1">
      <c r="A59" s="380" t="s">
        <v>194</v>
      </c>
      <c r="B59" s="68" t="s">
        <v>48</v>
      </c>
      <c r="C59" s="69" t="s">
        <v>718</v>
      </c>
      <c r="D59" s="786"/>
      <c r="E59" s="126" t="s">
        <v>427</v>
      </c>
      <c r="F59" s="143"/>
      <c r="G59" s="143"/>
      <c r="H59" s="307">
        <f t="shared" si="7"/>
        <v>0</v>
      </c>
      <c r="I59" s="321"/>
      <c r="J59" s="321"/>
      <c r="K59" s="334">
        <f t="shared" si="8"/>
        <v>0</v>
      </c>
      <c r="L59" s="322">
        <f>I59+F59</f>
        <v>0</v>
      </c>
      <c r="M59" s="307">
        <f>G59+J59</f>
        <v>0</v>
      </c>
      <c r="N59" s="307">
        <f t="shared" si="51"/>
        <v>0</v>
      </c>
      <c r="O59" s="334"/>
      <c r="P59" s="334">
        <v>37500</v>
      </c>
      <c r="Q59" s="334">
        <f>P59+O59</f>
        <v>37500</v>
      </c>
      <c r="R59" s="322">
        <f>O59+L59</f>
        <v>0</v>
      </c>
      <c r="S59" s="307">
        <f>M59+P59</f>
        <v>37500</v>
      </c>
      <c r="T59" s="376">
        <f t="shared" si="52"/>
        <v>37500</v>
      </c>
      <c r="U59" s="334"/>
      <c r="V59" s="334"/>
      <c r="W59" s="334">
        <f>V59+U59</f>
        <v>0</v>
      </c>
      <c r="X59" s="322">
        <f>U59+R59</f>
        <v>0</v>
      </c>
      <c r="Y59" s="307">
        <v>18750</v>
      </c>
      <c r="Z59" s="376">
        <f t="shared" si="54"/>
        <v>18750</v>
      </c>
      <c r="AA59" s="334"/>
      <c r="AB59" s="334"/>
      <c r="AC59" s="334">
        <f>AB59+AA59</f>
        <v>0</v>
      </c>
      <c r="AD59" s="322">
        <f>AA59+X59</f>
        <v>0</v>
      </c>
      <c r="AE59" s="307">
        <v>18750</v>
      </c>
      <c r="AF59" s="376">
        <f t="shared" si="56"/>
        <v>18750</v>
      </c>
      <c r="AG59" s="334"/>
      <c r="AH59" s="334"/>
      <c r="AI59" s="334">
        <f>AH59+AG59</f>
        <v>0</v>
      </c>
      <c r="AJ59" s="322">
        <f>AG59+AD59</f>
        <v>0</v>
      </c>
      <c r="AK59" s="307">
        <v>18750</v>
      </c>
      <c r="AL59" s="376">
        <f t="shared" si="58"/>
        <v>18750</v>
      </c>
    </row>
    <row r="60" spans="1:38" s="30" customFormat="1" ht="22.5" customHeight="1" thickBot="1">
      <c r="A60" s="340"/>
      <c r="B60" s="341"/>
      <c r="C60" s="129"/>
      <c r="D60" s="383" t="s">
        <v>529</v>
      </c>
      <c r="E60" s="384"/>
      <c r="F60" s="385">
        <f>F57+F50+F48+F42+F36+F27+F16</f>
        <v>2860580</v>
      </c>
      <c r="G60" s="385">
        <f>G57+G50+G48+G42+G36+G27+G16</f>
        <v>321600</v>
      </c>
      <c r="H60" s="385">
        <f>H57+H50+H48+H42+H36+H27+H16</f>
        <v>3182180</v>
      </c>
      <c r="I60" s="386">
        <f>I57+I50+I48+I42+I36+I27+I16</f>
        <v>788175</v>
      </c>
      <c r="J60" s="386">
        <f>J57+J50+J48+J42+J36+J27+J16</f>
        <v>106270</v>
      </c>
      <c r="K60" s="386">
        <f>K57+K50+K48+K42+K36+K27+K16</f>
        <v>894445</v>
      </c>
      <c r="L60" s="385">
        <f>L57+L50+L48+L42+L36+L27+L16</f>
        <v>3645755</v>
      </c>
      <c r="M60" s="385">
        <f>M57+M50+M48+M42+M36+M27+M16</f>
        <v>427870</v>
      </c>
      <c r="N60" s="385">
        <f>N57+N50+N48+N42+N36+N27+N16</f>
        <v>4073625</v>
      </c>
      <c r="O60" s="386">
        <f>O57+O50+O48+O42+O36+O27+O16</f>
        <v>357916.94</v>
      </c>
      <c r="P60" s="386">
        <f>P57+P50+P48+P42+P36+P27+P16</f>
        <v>65500</v>
      </c>
      <c r="Q60" s="386">
        <f>Q57+Q50+Q48+Q42+Q36+Q27+Q16</f>
        <v>423416.94</v>
      </c>
      <c r="R60" s="112">
        <f>R50+R42+R36+R27+R16+R48</f>
        <v>4006671.94</v>
      </c>
      <c r="S60" s="112">
        <f>S50+S42+S36+S27+S16+S57</f>
        <v>2493370</v>
      </c>
      <c r="T60" s="387">
        <f>T50+T42+T36+T27+T16+T57+T48</f>
        <v>7400041.9399999995</v>
      </c>
      <c r="U60" s="386">
        <f>U57+U50+U48+U42+U36+U27+U16</f>
        <v>0</v>
      </c>
      <c r="V60" s="386">
        <f>V57+V50+V48+V42+V36+V27+V16</f>
        <v>0</v>
      </c>
      <c r="W60" s="386">
        <f>W57+W50+W48+W42+W36+W27+W16</f>
        <v>0</v>
      </c>
      <c r="X60" s="112">
        <f>X50+X42+X36+X27+X16+X48</f>
        <v>4006671.94</v>
      </c>
      <c r="Y60" s="112">
        <f>Y50+Y42+Y36+Y27+Y16+Y57</f>
        <v>2474620</v>
      </c>
      <c r="Z60" s="387">
        <f>Z50+Z42+Z36+Z27+Z16+Z57+Z48</f>
        <v>7381291.9399999995</v>
      </c>
      <c r="AA60" s="386">
        <f>AA57+AA50+AA48+AA42+AA36+AA27+AA16</f>
        <v>161300</v>
      </c>
      <c r="AB60" s="386">
        <f>AB57+AB50+AB48+AB42+AB36+AB27+AB16</f>
        <v>0</v>
      </c>
      <c r="AC60" s="386">
        <f>AC57+AC50+AC48+AC42+AC36+AC27+AC16</f>
        <v>161300</v>
      </c>
      <c r="AD60" s="112">
        <f>AD50+AD42+AD36+AD27+AD16+AD48</f>
        <v>4167971.94</v>
      </c>
      <c r="AE60" s="112">
        <f>AE50+AE42+AE36+AE27+AE16+AE57</f>
        <v>2474620</v>
      </c>
      <c r="AF60" s="387">
        <f>AF50+AF42+AF36+AF27+AF16+AF57+AF48</f>
        <v>7542591.9399999995</v>
      </c>
      <c r="AG60" s="386">
        <f>AG57+AG50+AG48+AG42+AG36+AG27+AG16</f>
        <v>161300</v>
      </c>
      <c r="AH60" s="386">
        <f>AH57+AH50+AH48+AH42+AH36+AH27+AH16</f>
        <v>64587</v>
      </c>
      <c r="AI60" s="386">
        <f>AI57+AI50+AI48+AI42+AI36+AI27+AI16</f>
        <v>225887</v>
      </c>
      <c r="AJ60" s="112">
        <f>AJ50+AJ42+AJ36+AJ27+AJ16+AJ48</f>
        <v>4329271.9399999995</v>
      </c>
      <c r="AK60" s="112">
        <f>AK50+AK42+AK36+AK27+AK16+AK57</f>
        <v>2539207</v>
      </c>
      <c r="AL60" s="387">
        <f>AL50+AL42+AL36+AL27+AL16+AL57+AL48</f>
        <v>7768478.9399999995</v>
      </c>
    </row>
    <row r="61" spans="1:38" ht="15">
      <c r="A61" s="33"/>
      <c r="B61" s="33"/>
      <c r="C61" s="152"/>
      <c r="D61" s="153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5"/>
      <c r="S61" s="155"/>
      <c r="T61" s="155"/>
      <c r="U61" s="154"/>
      <c r="V61" s="154"/>
      <c r="W61" s="154"/>
      <c r="X61" s="155"/>
      <c r="Y61" s="155"/>
      <c r="Z61" s="155"/>
      <c r="AA61" s="154"/>
      <c r="AB61" s="154"/>
      <c r="AC61" s="154"/>
      <c r="AD61" s="155"/>
      <c r="AE61" s="155"/>
      <c r="AF61" s="155"/>
      <c r="AG61" s="154"/>
      <c r="AH61" s="154"/>
      <c r="AI61" s="154"/>
      <c r="AJ61" s="155"/>
      <c r="AK61" s="155"/>
      <c r="AL61" s="155"/>
    </row>
    <row r="62" spans="1:38" ht="15">
      <c r="A62" s="33"/>
      <c r="B62" s="33"/>
      <c r="C62" s="152"/>
      <c r="D62" s="153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5"/>
      <c r="S62" s="155"/>
      <c r="T62" s="155"/>
      <c r="U62" s="154"/>
      <c r="V62" s="154"/>
      <c r="W62" s="154"/>
      <c r="X62" s="155"/>
      <c r="Y62" s="155"/>
      <c r="Z62" s="155"/>
      <c r="AA62" s="154"/>
      <c r="AB62" s="154"/>
      <c r="AC62" s="154"/>
      <c r="AD62" s="155"/>
      <c r="AE62" s="155"/>
      <c r="AF62" s="155"/>
      <c r="AG62" s="154"/>
      <c r="AH62" s="154"/>
      <c r="AI62" s="154"/>
      <c r="AJ62" s="155"/>
      <c r="AK62" s="155"/>
      <c r="AL62" s="155"/>
    </row>
    <row r="63" ht="12">
      <c r="AL63" s="80"/>
    </row>
    <row r="64" spans="1:38" ht="18">
      <c r="A64" s="85" t="s">
        <v>254</v>
      </c>
      <c r="B64" s="45"/>
      <c r="C64" s="200"/>
      <c r="D64" s="200"/>
      <c r="E64" s="45"/>
      <c r="F64" s="45"/>
      <c r="G64" s="45"/>
      <c r="H64" s="45"/>
      <c r="I64" s="382"/>
      <c r="J64" s="45"/>
      <c r="K64" s="45"/>
      <c r="L64" s="45"/>
      <c r="M64" s="45"/>
      <c r="N64" s="45"/>
      <c r="O64" s="45"/>
      <c r="P64" s="45"/>
      <c r="Q64" s="45"/>
      <c r="R64" s="86"/>
      <c r="S64" s="82"/>
      <c r="T64" s="32"/>
      <c r="U64" s="45"/>
      <c r="V64" s="45"/>
      <c r="W64" s="45"/>
      <c r="X64" s="86"/>
      <c r="Y64" s="82"/>
      <c r="Z64" s="32"/>
      <c r="AA64" s="45"/>
      <c r="AB64" s="45"/>
      <c r="AC64" s="45"/>
      <c r="AD64" s="86"/>
      <c r="AE64" s="82"/>
      <c r="AF64" s="32"/>
      <c r="AG64" s="45"/>
      <c r="AH64" s="45"/>
      <c r="AI64" s="45"/>
      <c r="AJ64" s="86"/>
      <c r="AK64" s="82"/>
      <c r="AL64" s="32"/>
    </row>
    <row r="65" spans="1:38" ht="18">
      <c r="A65" s="86" t="s">
        <v>312</v>
      </c>
      <c r="B65" s="86"/>
      <c r="C65" s="200"/>
      <c r="D65" s="200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86" t="s">
        <v>319</v>
      </c>
      <c r="S65" s="83"/>
      <c r="T65" s="1"/>
      <c r="U65" s="45"/>
      <c r="V65" s="45"/>
      <c r="W65" s="45"/>
      <c r="X65" s="86" t="s">
        <v>319</v>
      </c>
      <c r="Y65" s="83"/>
      <c r="Z65" s="1"/>
      <c r="AA65" s="45"/>
      <c r="AB65" s="45"/>
      <c r="AC65" s="45"/>
      <c r="AD65" s="86" t="s">
        <v>319</v>
      </c>
      <c r="AE65" s="83"/>
      <c r="AF65" s="1"/>
      <c r="AG65" s="45"/>
      <c r="AH65" s="45"/>
      <c r="AI65" s="45"/>
      <c r="AJ65" s="86" t="s">
        <v>319</v>
      </c>
      <c r="AK65" s="83"/>
      <c r="AL65" s="1"/>
    </row>
    <row r="67" spans="5:29" ht="12"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U67" s="33"/>
      <c r="V67" s="33"/>
      <c r="W67" s="33"/>
      <c r="AA67" s="33"/>
      <c r="AB67" s="33"/>
      <c r="AC67" s="33"/>
    </row>
  </sheetData>
  <sheetProtection password="F0DB" sheet="1" formatRows="0" selectLockedCells="1" selectUnlockedCells="1"/>
  <mergeCells count="44">
    <mergeCell ref="AG13:AI13"/>
    <mergeCell ref="AJ13:AL13"/>
    <mergeCell ref="AI14:AI15"/>
    <mergeCell ref="AL14:AL15"/>
    <mergeCell ref="AA13:AC13"/>
    <mergeCell ref="AD13:AF13"/>
    <mergeCell ref="AC14:AC15"/>
    <mergeCell ref="AF14:AF15"/>
    <mergeCell ref="A23:A24"/>
    <mergeCell ref="B23:B24"/>
    <mergeCell ref="C23:C24"/>
    <mergeCell ref="U13:W13"/>
    <mergeCell ref="D17:D26"/>
    <mergeCell ref="E43:E45"/>
    <mergeCell ref="L13:N13"/>
    <mergeCell ref="T14:T15"/>
    <mergeCell ref="N14:N15"/>
    <mergeCell ref="H14:H15"/>
    <mergeCell ref="I13:K13"/>
    <mergeCell ref="D58:D59"/>
    <mergeCell ref="D51:D56"/>
    <mergeCell ref="D43:D47"/>
    <mergeCell ref="D28:D35"/>
    <mergeCell ref="D37:D41"/>
    <mergeCell ref="B9:X9"/>
    <mergeCell ref="B10:X10"/>
    <mergeCell ref="B14:B15"/>
    <mergeCell ref="Q14:Q15"/>
    <mergeCell ref="O13:Q13"/>
    <mergeCell ref="R13:T13"/>
    <mergeCell ref="F13:H13"/>
    <mergeCell ref="E14:E15"/>
    <mergeCell ref="C14:C15"/>
    <mergeCell ref="D14:D15"/>
    <mergeCell ref="X13:Z13"/>
    <mergeCell ref="W14:W15"/>
    <mergeCell ref="Z14:Z15"/>
    <mergeCell ref="A54:A55"/>
    <mergeCell ref="B54:B55"/>
    <mergeCell ref="C54:C55"/>
    <mergeCell ref="A14:A15"/>
    <mergeCell ref="A25:A26"/>
    <mergeCell ref="B25:B26"/>
    <mergeCell ref="C25:C26"/>
  </mergeCells>
  <printOptions/>
  <pageMargins left="1.22" right="0.18" top="0.38" bottom="0.23" header="0.38" footer="0.24"/>
  <pageSetup fitToHeight="2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2"/>
  <sheetViews>
    <sheetView tabSelected="1" view="pageBreakPreview" zoomScale="85" zoomScaleNormal="60" zoomScaleSheetLayoutView="85" zoomScalePageLayoutView="0" workbookViewId="0" topLeftCell="A1">
      <pane xSplit="22" ySplit="17" topLeftCell="Y199" activePane="bottomRight" state="frozen"/>
      <selection pane="topLeft" activeCell="A1" sqref="A1"/>
      <selection pane="topRight" activeCell="W1" sqref="W1"/>
      <selection pane="bottomLeft" activeCell="A18" sqref="A18"/>
      <selection pane="bottomRight" activeCell="Z8" sqref="Z8"/>
    </sheetView>
  </sheetViews>
  <sheetFormatPr defaultColWidth="9.00390625" defaultRowHeight="12.75"/>
  <cols>
    <col min="1" max="1" width="12.125" style="0" customWidth="1"/>
    <col min="2" max="3" width="9.50390625" style="0" customWidth="1"/>
    <col min="4" max="4" width="45.75390625" style="0" customWidth="1"/>
    <col min="5" max="5" width="35.875" style="0" hidden="1" customWidth="1"/>
    <col min="6" max="6" width="18.875" style="0" hidden="1" customWidth="1"/>
    <col min="7" max="7" width="35.25390625" style="9" hidden="1" customWidth="1"/>
    <col min="8" max="8" width="13.50390625" style="9" hidden="1" customWidth="1"/>
    <col min="9" max="9" width="45.50390625" style="0" hidden="1" customWidth="1"/>
    <col min="10" max="10" width="15.875" style="0" hidden="1" customWidth="1"/>
    <col min="11" max="11" width="43.125" style="0" hidden="1" customWidth="1"/>
    <col min="12" max="12" width="12.50390625" style="0" hidden="1" customWidth="1"/>
    <col min="13" max="13" width="8.50390625" style="0" hidden="1" customWidth="1"/>
    <col min="14" max="14" width="16.50390625" style="0" hidden="1" customWidth="1"/>
    <col min="15" max="15" width="24.00390625" style="0" hidden="1" customWidth="1"/>
    <col min="16" max="16" width="13.875" style="0" hidden="1" customWidth="1"/>
    <col min="17" max="17" width="22.00390625" style="0" hidden="1" customWidth="1"/>
    <col min="18" max="18" width="36.75390625" style="0" hidden="1" customWidth="1"/>
    <col min="19" max="19" width="43.125" style="0" hidden="1" customWidth="1"/>
    <col min="20" max="20" width="16.75390625" style="0" hidden="1" customWidth="1"/>
    <col min="21" max="21" width="13.125" style="0" hidden="1" customWidth="1"/>
    <col min="22" max="22" width="19.75390625" style="0" hidden="1" customWidth="1"/>
    <col min="23" max="23" width="43.125" style="0" hidden="1" customWidth="1"/>
    <col min="24" max="24" width="16.75390625" style="0" hidden="1" customWidth="1"/>
    <col min="25" max="25" width="43.50390625" style="0" customWidth="1"/>
    <col min="26" max="26" width="17.875" style="0" customWidth="1"/>
  </cols>
  <sheetData>
    <row r="1" spans="5:26" ht="15">
      <c r="E1" s="730" t="s">
        <v>156</v>
      </c>
      <c r="F1" s="730"/>
      <c r="I1" s="730" t="s">
        <v>156</v>
      </c>
      <c r="J1" s="730"/>
      <c r="M1" s="730" t="s">
        <v>156</v>
      </c>
      <c r="N1" s="730"/>
      <c r="Q1" s="730" t="s">
        <v>156</v>
      </c>
      <c r="R1" s="730"/>
      <c r="U1" s="730" t="s">
        <v>156</v>
      </c>
      <c r="V1" s="730"/>
      <c r="Y1" s="730" t="s">
        <v>156</v>
      </c>
      <c r="Z1" s="730"/>
    </row>
    <row r="2" spans="5:26" ht="15">
      <c r="E2" s="730" t="s">
        <v>543</v>
      </c>
      <c r="F2" s="730"/>
      <c r="I2" s="730" t="s">
        <v>543</v>
      </c>
      <c r="J2" s="730"/>
      <c r="M2" s="730" t="s">
        <v>543</v>
      </c>
      <c r="N2" s="730"/>
      <c r="Q2" s="730" t="s">
        <v>543</v>
      </c>
      <c r="R2" s="730"/>
      <c r="U2" s="730" t="s">
        <v>543</v>
      </c>
      <c r="V2" s="730"/>
      <c r="Y2" s="730" t="s">
        <v>543</v>
      </c>
      <c r="Z2" s="730"/>
    </row>
    <row r="3" spans="5:26" ht="15">
      <c r="E3" s="730" t="s">
        <v>340</v>
      </c>
      <c r="F3" s="730"/>
      <c r="I3" s="730" t="s">
        <v>340</v>
      </c>
      <c r="J3" s="730"/>
      <c r="M3" s="730" t="s">
        <v>435</v>
      </c>
      <c r="N3" s="730"/>
      <c r="Q3" s="730" t="s">
        <v>118</v>
      </c>
      <c r="R3" s="730"/>
      <c r="U3" s="730" t="s">
        <v>409</v>
      </c>
      <c r="V3" s="730"/>
      <c r="Y3" s="730" t="s">
        <v>625</v>
      </c>
      <c r="Z3" s="730"/>
    </row>
    <row r="5" spans="5:26" ht="15">
      <c r="E5" s="730" t="s">
        <v>156</v>
      </c>
      <c r="F5" s="730"/>
      <c r="G5" s="199"/>
      <c r="I5" s="730" t="s">
        <v>156</v>
      </c>
      <c r="J5" s="730"/>
      <c r="M5" s="730" t="s">
        <v>156</v>
      </c>
      <c r="N5" s="730"/>
      <c r="Q5" s="730" t="s">
        <v>156</v>
      </c>
      <c r="R5" s="730"/>
      <c r="U5" s="730" t="s">
        <v>156</v>
      </c>
      <c r="V5" s="730"/>
      <c r="Y5" s="730" t="s">
        <v>156</v>
      </c>
      <c r="Z5" s="730"/>
    </row>
    <row r="6" spans="5:26" ht="15">
      <c r="E6" s="730" t="s">
        <v>543</v>
      </c>
      <c r="F6" s="730"/>
      <c r="G6" s="199"/>
      <c r="I6" s="730" t="s">
        <v>543</v>
      </c>
      <c r="J6" s="730"/>
      <c r="M6" s="730" t="s">
        <v>543</v>
      </c>
      <c r="N6" s="730"/>
      <c r="Q6" s="730" t="s">
        <v>543</v>
      </c>
      <c r="R6" s="730"/>
      <c r="U6" s="730" t="s">
        <v>543</v>
      </c>
      <c r="V6" s="730"/>
      <c r="Y6" s="730" t="s">
        <v>543</v>
      </c>
      <c r="Z6" s="730"/>
    </row>
    <row r="7" spans="5:26" ht="15">
      <c r="E7" s="730" t="s">
        <v>339</v>
      </c>
      <c r="F7" s="730"/>
      <c r="G7" s="199"/>
      <c r="I7" s="730" t="s">
        <v>339</v>
      </c>
      <c r="J7" s="730"/>
      <c r="M7" s="730" t="s">
        <v>339</v>
      </c>
      <c r="N7" s="730"/>
      <c r="Q7" s="730" t="s">
        <v>339</v>
      </c>
      <c r="R7" s="730"/>
      <c r="U7" s="730" t="s">
        <v>339</v>
      </c>
      <c r="V7" s="730"/>
      <c r="Y7" s="730" t="s">
        <v>339</v>
      </c>
      <c r="Z7" s="730"/>
    </row>
    <row r="8" ht="12" customHeight="1"/>
    <row r="9" ht="12" customHeight="1"/>
    <row r="10" ht="12" customHeight="1"/>
    <row r="11" spans="1:18" ht="15" customHeight="1">
      <c r="A11" s="730" t="s">
        <v>149</v>
      </c>
      <c r="B11" s="730"/>
      <c r="C11" s="730"/>
      <c r="D11" s="730"/>
      <c r="E11" s="730"/>
      <c r="F11" s="730"/>
      <c r="G11" s="730"/>
      <c r="H11" s="730"/>
      <c r="I11" s="730"/>
      <c r="J11" s="730"/>
      <c r="K11" s="730"/>
      <c r="L11" s="730"/>
      <c r="M11" s="730"/>
      <c r="N11" s="730"/>
      <c r="O11" s="730"/>
      <c r="P11" s="730"/>
      <c r="Q11" s="730"/>
      <c r="R11" s="730"/>
    </row>
    <row r="12" spans="1:18" ht="15" customHeight="1">
      <c r="A12" s="806" t="s">
        <v>150</v>
      </c>
      <c r="B12" s="806"/>
      <c r="C12" s="806"/>
      <c r="D12" s="806"/>
      <c r="E12" s="806"/>
      <c r="F12" s="806"/>
      <c r="G12" s="806"/>
      <c r="H12" s="806"/>
      <c r="I12" s="806"/>
      <c r="J12" s="806"/>
      <c r="K12" s="806"/>
      <c r="L12" s="806"/>
      <c r="M12" s="806"/>
      <c r="N12" s="806"/>
      <c r="O12" s="806"/>
      <c r="P12" s="806"/>
      <c r="Q12" s="806"/>
      <c r="R12" s="806"/>
    </row>
    <row r="14" spans="6:26" ht="15">
      <c r="F14" s="25" t="s">
        <v>548</v>
      </c>
      <c r="N14" s="188" t="s">
        <v>548</v>
      </c>
      <c r="R14" s="188" t="s">
        <v>548</v>
      </c>
      <c r="V14" s="188" t="s">
        <v>548</v>
      </c>
      <c r="Z14" s="188" t="s">
        <v>548</v>
      </c>
    </row>
    <row r="15" spans="7:26" ht="18.75" customHeight="1" hidden="1">
      <c r="G15" s="811" t="s">
        <v>208</v>
      </c>
      <c r="H15" s="811"/>
      <c r="I15" s="822" t="s">
        <v>253</v>
      </c>
      <c r="J15" s="822"/>
      <c r="K15" s="811" t="s">
        <v>490</v>
      </c>
      <c r="L15" s="811"/>
      <c r="M15" s="822" t="s">
        <v>472</v>
      </c>
      <c r="N15" s="822"/>
      <c r="O15" s="811" t="s">
        <v>476</v>
      </c>
      <c r="P15" s="811"/>
      <c r="Q15" s="805" t="s">
        <v>475</v>
      </c>
      <c r="R15" s="805"/>
      <c r="S15" s="811" t="s">
        <v>408</v>
      </c>
      <c r="T15" s="811"/>
      <c r="U15" s="805" t="s">
        <v>497</v>
      </c>
      <c r="V15" s="805"/>
      <c r="W15" s="811" t="s">
        <v>626</v>
      </c>
      <c r="X15" s="811"/>
      <c r="Y15" s="805" t="s">
        <v>627</v>
      </c>
      <c r="Z15" s="805"/>
    </row>
    <row r="16" spans="1:26" ht="12" customHeight="1">
      <c r="A16" s="821" t="s">
        <v>673</v>
      </c>
      <c r="B16" s="821" t="s">
        <v>141</v>
      </c>
      <c r="C16" s="821" t="s">
        <v>142</v>
      </c>
      <c r="D16" s="821" t="s">
        <v>143</v>
      </c>
      <c r="E16" s="804" t="s">
        <v>151</v>
      </c>
      <c r="F16" s="804" t="s">
        <v>152</v>
      </c>
      <c r="G16" s="810" t="s">
        <v>151</v>
      </c>
      <c r="H16" s="810" t="s">
        <v>152</v>
      </c>
      <c r="I16" s="804" t="s">
        <v>151</v>
      </c>
      <c r="J16" s="804" t="s">
        <v>152</v>
      </c>
      <c r="K16" s="810" t="s">
        <v>151</v>
      </c>
      <c r="L16" s="810" t="s">
        <v>152</v>
      </c>
      <c r="M16" s="804" t="s">
        <v>151</v>
      </c>
      <c r="N16" s="820">
        <f>SUM(R194)</f>
        <v>1166392</v>
      </c>
      <c r="O16" s="810" t="s">
        <v>151</v>
      </c>
      <c r="P16" s="810" t="s">
        <v>152</v>
      </c>
      <c r="Q16" s="804" t="s">
        <v>151</v>
      </c>
      <c r="R16" s="804" t="s">
        <v>152</v>
      </c>
      <c r="S16" s="810" t="s">
        <v>151</v>
      </c>
      <c r="T16" s="810" t="s">
        <v>152</v>
      </c>
      <c r="U16" s="804" t="s">
        <v>151</v>
      </c>
      <c r="V16" s="804" t="s">
        <v>152</v>
      </c>
      <c r="W16" s="810" t="s">
        <v>151</v>
      </c>
      <c r="X16" s="810" t="s">
        <v>152</v>
      </c>
      <c r="Y16" s="804" t="s">
        <v>151</v>
      </c>
      <c r="Z16" s="804" t="s">
        <v>152</v>
      </c>
    </row>
    <row r="17" spans="1:26" ht="56.25" customHeight="1">
      <c r="A17" s="821"/>
      <c r="B17" s="821"/>
      <c r="C17" s="821"/>
      <c r="D17" s="821"/>
      <c r="E17" s="804"/>
      <c r="F17" s="804"/>
      <c r="G17" s="810"/>
      <c r="H17" s="810"/>
      <c r="I17" s="804"/>
      <c r="J17" s="804"/>
      <c r="K17" s="810"/>
      <c r="L17" s="810"/>
      <c r="M17" s="804"/>
      <c r="N17" s="804"/>
      <c r="O17" s="810"/>
      <c r="P17" s="810"/>
      <c r="Q17" s="804"/>
      <c r="R17" s="804"/>
      <c r="S17" s="810"/>
      <c r="T17" s="810"/>
      <c r="U17" s="804"/>
      <c r="V17" s="804"/>
      <c r="W17" s="810"/>
      <c r="X17" s="810"/>
      <c r="Y17" s="804"/>
      <c r="Z17" s="804"/>
    </row>
    <row r="18" spans="1:26" ht="31.5" customHeight="1">
      <c r="A18" s="554" t="s">
        <v>43</v>
      </c>
      <c r="B18" s="555"/>
      <c r="C18" s="555"/>
      <c r="D18" s="555" t="s">
        <v>522</v>
      </c>
      <c r="E18" s="556"/>
      <c r="F18" s="490">
        <f>SUM(F26:F53)</f>
        <v>1900000</v>
      </c>
      <c r="G18" s="556"/>
      <c r="H18" s="490">
        <f>SUM(H26:H53)</f>
        <v>350188</v>
      </c>
      <c r="I18" s="556"/>
      <c r="J18" s="490">
        <f>SUM(J26:J53)</f>
        <v>2250188</v>
      </c>
      <c r="K18" s="556"/>
      <c r="L18" s="490">
        <f>SUM(L19:L61)</f>
        <v>3145304</v>
      </c>
      <c r="M18" s="556"/>
      <c r="N18" s="490">
        <f>N19+N26+N28+N37</f>
        <v>4940492</v>
      </c>
      <c r="O18" s="556"/>
      <c r="P18" s="490">
        <f>P25+P28+P37</f>
        <v>1062000</v>
      </c>
      <c r="Q18" s="556"/>
      <c r="R18" s="490">
        <f>R19+R26+R28+R37+R25+R32+R35</f>
        <v>6002492</v>
      </c>
      <c r="S18" s="556"/>
      <c r="T18" s="490">
        <f>T25+T28+T37</f>
        <v>0</v>
      </c>
      <c r="U18" s="556"/>
      <c r="V18" s="557">
        <f>V19+V24+V27+V37+V79+V101+V96</f>
        <v>11235280</v>
      </c>
      <c r="W18" s="556"/>
      <c r="X18" s="490">
        <f>X19+X24+X27+X37+X79+X96+X101</f>
        <v>216218</v>
      </c>
      <c r="Y18" s="556"/>
      <c r="Z18" s="557">
        <f>Z19+Z24+Z27+Z37+Z79+Z101+Z96</f>
        <v>11472498</v>
      </c>
    </row>
    <row r="19" spans="1:26" ht="79.5" customHeight="1">
      <c r="A19" s="130" t="s">
        <v>727</v>
      </c>
      <c r="B19" s="130" t="s">
        <v>31</v>
      </c>
      <c r="C19" s="131" t="s">
        <v>679</v>
      </c>
      <c r="D19" s="290" t="s">
        <v>735</v>
      </c>
      <c r="E19" s="163"/>
      <c r="F19" s="50"/>
      <c r="G19" s="270"/>
      <c r="H19" s="309"/>
      <c r="I19" s="163"/>
      <c r="J19" s="50"/>
      <c r="K19" s="289" t="s">
        <v>513</v>
      </c>
      <c r="L19" s="361">
        <v>455000</v>
      </c>
      <c r="M19" s="366"/>
      <c r="N19" s="362"/>
      <c r="O19" s="269"/>
      <c r="P19" s="361"/>
      <c r="Q19" s="366" t="s">
        <v>513</v>
      </c>
      <c r="R19" s="307">
        <f>N19+P19</f>
        <v>0</v>
      </c>
      <c r="S19" s="269"/>
      <c r="T19" s="361"/>
      <c r="U19" s="365"/>
      <c r="V19" s="326">
        <f>V21+V23+V22</f>
        <v>668000</v>
      </c>
      <c r="W19" s="269"/>
      <c r="X19" s="361"/>
      <c r="Y19" s="365"/>
      <c r="Z19" s="326">
        <f>Z21+Z23+Z22</f>
        <v>668000</v>
      </c>
    </row>
    <row r="20" spans="1:26" ht="16.5" customHeight="1">
      <c r="A20" s="834"/>
      <c r="B20" s="834"/>
      <c r="C20" s="824"/>
      <c r="D20" s="824"/>
      <c r="E20" s="163"/>
      <c r="F20" s="50"/>
      <c r="G20" s="270"/>
      <c r="H20" s="309"/>
      <c r="I20" s="163"/>
      <c r="J20" s="50"/>
      <c r="K20" s="289"/>
      <c r="L20" s="361"/>
      <c r="M20" s="366"/>
      <c r="N20" s="362"/>
      <c r="O20" s="269"/>
      <c r="P20" s="361"/>
      <c r="Q20" s="366"/>
      <c r="R20" s="307"/>
      <c r="S20" s="419" t="s">
        <v>510</v>
      </c>
      <c r="T20" s="295"/>
      <c r="U20" s="305" t="s">
        <v>510</v>
      </c>
      <c r="V20" s="307"/>
      <c r="W20" s="419" t="s">
        <v>510</v>
      </c>
      <c r="X20" s="295"/>
      <c r="Y20" s="305" t="s">
        <v>510</v>
      </c>
      <c r="Z20" s="307"/>
    </row>
    <row r="21" spans="1:26" ht="18" customHeight="1">
      <c r="A21" s="834"/>
      <c r="B21" s="834"/>
      <c r="C21" s="824"/>
      <c r="D21" s="824"/>
      <c r="E21" s="163"/>
      <c r="F21" s="50"/>
      <c r="G21" s="270"/>
      <c r="H21" s="309"/>
      <c r="I21" s="163"/>
      <c r="J21" s="50"/>
      <c r="K21" s="289"/>
      <c r="L21" s="361"/>
      <c r="M21" s="366" t="s">
        <v>513</v>
      </c>
      <c r="N21" s="362">
        <v>455000</v>
      </c>
      <c r="O21" s="269"/>
      <c r="P21" s="361"/>
      <c r="Q21" s="366"/>
      <c r="R21" s="307"/>
      <c r="S21" s="269"/>
      <c r="T21" s="361"/>
      <c r="U21" s="365" t="s">
        <v>513</v>
      </c>
      <c r="V21" s="362">
        <v>555000</v>
      </c>
      <c r="W21" s="269"/>
      <c r="X21" s="361"/>
      <c r="Y21" s="365" t="s">
        <v>513</v>
      </c>
      <c r="Z21" s="362">
        <v>555000</v>
      </c>
    </row>
    <row r="22" spans="1:26" ht="48" customHeight="1">
      <c r="A22" s="834"/>
      <c r="B22" s="834"/>
      <c r="C22" s="824"/>
      <c r="D22" s="824"/>
      <c r="E22" s="163"/>
      <c r="F22" s="50"/>
      <c r="G22" s="270"/>
      <c r="H22" s="309"/>
      <c r="I22" s="163"/>
      <c r="J22" s="50"/>
      <c r="K22" s="289"/>
      <c r="L22" s="361"/>
      <c r="M22" s="366"/>
      <c r="N22" s="362"/>
      <c r="O22" s="269"/>
      <c r="P22" s="361"/>
      <c r="Q22" s="366"/>
      <c r="R22" s="307"/>
      <c r="S22" s="269"/>
      <c r="T22" s="361"/>
      <c r="U22" s="365" t="s">
        <v>564</v>
      </c>
      <c r="V22" s="362">
        <v>73000</v>
      </c>
      <c r="W22" s="269"/>
      <c r="X22" s="361"/>
      <c r="Y22" s="365" t="s">
        <v>564</v>
      </c>
      <c r="Z22" s="362">
        <v>73000</v>
      </c>
    </row>
    <row r="23" spans="1:26" ht="111" customHeight="1">
      <c r="A23" s="834"/>
      <c r="B23" s="834"/>
      <c r="C23" s="824"/>
      <c r="D23" s="824"/>
      <c r="E23" s="163"/>
      <c r="F23" s="50"/>
      <c r="G23" s="270"/>
      <c r="H23" s="309"/>
      <c r="I23" s="163"/>
      <c r="J23" s="50"/>
      <c r="K23" s="289"/>
      <c r="L23" s="361"/>
      <c r="M23" s="366"/>
      <c r="N23" s="362"/>
      <c r="O23" s="269"/>
      <c r="P23" s="361"/>
      <c r="Q23" s="366"/>
      <c r="R23" s="307"/>
      <c r="S23" s="269" t="s">
        <v>411</v>
      </c>
      <c r="T23" s="295">
        <v>40000</v>
      </c>
      <c r="U23" s="365" t="s">
        <v>411</v>
      </c>
      <c r="V23" s="307">
        <f>T23+N23</f>
        <v>40000</v>
      </c>
      <c r="W23" s="269"/>
      <c r="X23" s="295"/>
      <c r="Y23" s="365" t="s">
        <v>411</v>
      </c>
      <c r="Z23" s="307">
        <v>40000</v>
      </c>
    </row>
    <row r="24" spans="1:26" ht="34.5" customHeight="1">
      <c r="A24" s="363" t="s">
        <v>265</v>
      </c>
      <c r="B24" s="310">
        <v>7320</v>
      </c>
      <c r="C24" s="131"/>
      <c r="D24" s="364" t="s">
        <v>116</v>
      </c>
      <c r="E24" s="163"/>
      <c r="F24" s="50"/>
      <c r="G24" s="270"/>
      <c r="H24" s="309"/>
      <c r="I24" s="163"/>
      <c r="J24" s="50"/>
      <c r="K24" s="289"/>
      <c r="L24" s="361"/>
      <c r="M24" s="366"/>
      <c r="N24" s="362"/>
      <c r="O24" s="269"/>
      <c r="P24" s="361"/>
      <c r="Q24" s="366"/>
      <c r="R24" s="307"/>
      <c r="S24" s="269"/>
      <c r="T24" s="295"/>
      <c r="U24" s="366"/>
      <c r="V24" s="326">
        <f>SUM(V25:V26)</f>
        <v>895884</v>
      </c>
      <c r="W24" s="269"/>
      <c r="X24" s="295"/>
      <c r="Y24" s="366"/>
      <c r="Z24" s="326">
        <f>SUM(Z25:Z26)</f>
        <v>895884</v>
      </c>
    </row>
    <row r="25" spans="1:26" ht="78.75" customHeight="1">
      <c r="A25" s="125" t="s">
        <v>470</v>
      </c>
      <c r="B25" s="130">
        <v>7322</v>
      </c>
      <c r="C25" s="125" t="s">
        <v>104</v>
      </c>
      <c r="D25" s="290" t="s">
        <v>474</v>
      </c>
      <c r="E25" s="163"/>
      <c r="F25" s="50"/>
      <c r="G25" s="270"/>
      <c r="H25" s="309"/>
      <c r="I25" s="163"/>
      <c r="J25" s="50"/>
      <c r="K25" s="289"/>
      <c r="L25" s="361"/>
      <c r="M25" s="366"/>
      <c r="N25" s="362"/>
      <c r="O25" s="269" t="s">
        <v>328</v>
      </c>
      <c r="P25" s="295">
        <v>95884</v>
      </c>
      <c r="Q25" s="366" t="s">
        <v>328</v>
      </c>
      <c r="R25" s="307">
        <v>95884</v>
      </c>
      <c r="S25" s="269"/>
      <c r="T25" s="295"/>
      <c r="U25" s="365" t="s">
        <v>328</v>
      </c>
      <c r="V25" s="502">
        <v>95884</v>
      </c>
      <c r="W25" s="269"/>
      <c r="X25" s="295"/>
      <c r="Y25" s="365" t="s">
        <v>328</v>
      </c>
      <c r="Z25" s="502">
        <v>95884</v>
      </c>
    </row>
    <row r="26" spans="1:26" ht="63" customHeight="1">
      <c r="A26" s="125" t="s">
        <v>103</v>
      </c>
      <c r="B26" s="130">
        <v>7325</v>
      </c>
      <c r="C26" s="125" t="s">
        <v>104</v>
      </c>
      <c r="D26" s="290" t="s">
        <v>422</v>
      </c>
      <c r="E26" s="161" t="s">
        <v>154</v>
      </c>
      <c r="F26" s="307">
        <v>800000</v>
      </c>
      <c r="G26" s="269"/>
      <c r="H26" s="295"/>
      <c r="I26" s="161" t="s">
        <v>154</v>
      </c>
      <c r="J26" s="307">
        <v>800000</v>
      </c>
      <c r="K26" s="269"/>
      <c r="L26" s="295"/>
      <c r="M26" s="161" t="s">
        <v>154</v>
      </c>
      <c r="N26" s="307">
        <v>800000</v>
      </c>
      <c r="O26" s="269"/>
      <c r="P26" s="295"/>
      <c r="Q26" s="161" t="s">
        <v>154</v>
      </c>
      <c r="R26" s="307">
        <f>N26+P26</f>
        <v>800000</v>
      </c>
      <c r="S26" s="269"/>
      <c r="T26" s="295"/>
      <c r="U26" s="126" t="s">
        <v>154</v>
      </c>
      <c r="V26" s="307">
        <f>R26+T26</f>
        <v>800000</v>
      </c>
      <c r="W26" s="269"/>
      <c r="X26" s="295"/>
      <c r="Y26" s="126" t="s">
        <v>154</v>
      </c>
      <c r="Z26" s="307">
        <f>V26+X26</f>
        <v>800000</v>
      </c>
    </row>
    <row r="27" spans="1:26" ht="27" customHeight="1">
      <c r="A27" s="511" t="s">
        <v>268</v>
      </c>
      <c r="B27" s="511" t="s">
        <v>269</v>
      </c>
      <c r="C27" s="512"/>
      <c r="D27" s="364" t="s">
        <v>270</v>
      </c>
      <c r="E27" s="161"/>
      <c r="F27" s="307"/>
      <c r="G27" s="269"/>
      <c r="H27" s="295"/>
      <c r="I27" s="161"/>
      <c r="J27" s="307"/>
      <c r="K27" s="269"/>
      <c r="L27" s="295"/>
      <c r="M27" s="161"/>
      <c r="N27" s="307"/>
      <c r="O27" s="269"/>
      <c r="P27" s="295"/>
      <c r="Q27" s="161"/>
      <c r="R27" s="307"/>
      <c r="S27" s="269"/>
      <c r="T27" s="295"/>
      <c r="U27" s="126"/>
      <c r="V27" s="326">
        <f>V28+V32+V33+V35+V36+V34+V29+V30+V31</f>
        <v>2438760</v>
      </c>
      <c r="W27" s="269"/>
      <c r="X27" s="295"/>
      <c r="Y27" s="126"/>
      <c r="Z27" s="326">
        <f>Z28+Z32+Z33+Z35+Z36+Z34+Z29+Z30+Z31</f>
        <v>2438760</v>
      </c>
    </row>
    <row r="28" spans="1:26" ht="78.75" customHeight="1">
      <c r="A28" s="130" t="s">
        <v>271</v>
      </c>
      <c r="B28" s="130">
        <v>7363</v>
      </c>
      <c r="C28" s="125" t="s">
        <v>712</v>
      </c>
      <c r="D28" s="290" t="s">
        <v>273</v>
      </c>
      <c r="E28" s="161" t="s">
        <v>153</v>
      </c>
      <c r="F28" s="307">
        <v>1100000</v>
      </c>
      <c r="G28" s="269"/>
      <c r="H28" s="295"/>
      <c r="I28" s="161" t="s">
        <v>153</v>
      </c>
      <c r="J28" s="307">
        <v>1100000</v>
      </c>
      <c r="K28" s="269"/>
      <c r="L28" s="295"/>
      <c r="M28" s="161" t="s">
        <v>153</v>
      </c>
      <c r="N28" s="307">
        <v>1100000</v>
      </c>
      <c r="O28" s="269"/>
      <c r="P28" s="296">
        <f>P32+P35</f>
        <v>1062000</v>
      </c>
      <c r="Q28" s="161" t="s">
        <v>153</v>
      </c>
      <c r="R28" s="307">
        <v>1100000</v>
      </c>
      <c r="S28" s="269"/>
      <c r="T28" s="296">
        <f>T32+T35</f>
        <v>0</v>
      </c>
      <c r="U28" s="126" t="s">
        <v>153</v>
      </c>
      <c r="V28" s="307">
        <v>962640</v>
      </c>
      <c r="W28" s="269"/>
      <c r="X28" s="296">
        <f>X32+X35</f>
        <v>0</v>
      </c>
      <c r="Y28" s="126" t="s">
        <v>153</v>
      </c>
      <c r="Z28" s="307">
        <v>962640</v>
      </c>
    </row>
    <row r="29" spans="1:26" ht="94.5" customHeight="1">
      <c r="A29" s="489"/>
      <c r="B29" s="390"/>
      <c r="C29" s="529"/>
      <c r="D29" s="505"/>
      <c r="E29" s="315"/>
      <c r="F29" s="307"/>
      <c r="G29" s="269"/>
      <c r="H29" s="295"/>
      <c r="I29" s="161"/>
      <c r="J29" s="307"/>
      <c r="K29" s="269"/>
      <c r="L29" s="295"/>
      <c r="M29" s="161"/>
      <c r="N29" s="307"/>
      <c r="O29" s="269" t="s">
        <v>478</v>
      </c>
      <c r="P29" s="295"/>
      <c r="Q29" s="126" t="s">
        <v>664</v>
      </c>
      <c r="R29" s="307">
        <v>50483</v>
      </c>
      <c r="S29" s="269"/>
      <c r="T29" s="295"/>
      <c r="U29" s="126" t="s">
        <v>568</v>
      </c>
      <c r="V29" s="502">
        <v>82483</v>
      </c>
      <c r="W29" s="269"/>
      <c r="X29" s="295"/>
      <c r="Y29" s="126" t="s">
        <v>568</v>
      </c>
      <c r="Z29" s="502">
        <v>82483</v>
      </c>
    </row>
    <row r="30" spans="1:26" ht="94.5" customHeight="1">
      <c r="A30" s="488"/>
      <c r="B30" s="530"/>
      <c r="C30" s="531"/>
      <c r="D30" s="575"/>
      <c r="E30" s="315"/>
      <c r="F30" s="307"/>
      <c r="G30" s="269"/>
      <c r="H30" s="295"/>
      <c r="I30" s="161"/>
      <c r="J30" s="307"/>
      <c r="K30" s="269"/>
      <c r="L30" s="295"/>
      <c r="M30" s="161"/>
      <c r="N30" s="307"/>
      <c r="O30" s="269" t="s">
        <v>479</v>
      </c>
      <c r="P30" s="295">
        <v>15390</v>
      </c>
      <c r="Q30" s="161" t="s">
        <v>662</v>
      </c>
      <c r="R30" s="307">
        <v>15390</v>
      </c>
      <c r="S30" s="269"/>
      <c r="T30" s="295"/>
      <c r="U30" s="126" t="s">
        <v>569</v>
      </c>
      <c r="V30" s="502">
        <v>15390</v>
      </c>
      <c r="W30" s="269"/>
      <c r="X30" s="295"/>
      <c r="Y30" s="126" t="s">
        <v>569</v>
      </c>
      <c r="Z30" s="502">
        <v>15390</v>
      </c>
    </row>
    <row r="31" spans="1:26" ht="99.75" customHeight="1">
      <c r="A31" s="526"/>
      <c r="B31" s="527"/>
      <c r="C31" s="528"/>
      <c r="D31" s="574"/>
      <c r="E31" s="315"/>
      <c r="F31" s="307"/>
      <c r="G31" s="269"/>
      <c r="H31" s="295"/>
      <c r="I31" s="161"/>
      <c r="J31" s="307"/>
      <c r="K31" s="269"/>
      <c r="L31" s="295"/>
      <c r="M31" s="161"/>
      <c r="N31" s="307"/>
      <c r="O31" s="269" t="s">
        <v>477</v>
      </c>
      <c r="P31" s="295">
        <v>39487</v>
      </c>
      <c r="Q31" s="126" t="s">
        <v>663</v>
      </c>
      <c r="R31" s="307">
        <f>N29+P31</f>
        <v>39487</v>
      </c>
      <c r="S31" s="269"/>
      <c r="T31" s="295"/>
      <c r="U31" s="126" t="s">
        <v>477</v>
      </c>
      <c r="V31" s="502">
        <f>R31+T31</f>
        <v>39487</v>
      </c>
      <c r="W31" s="269"/>
      <c r="X31" s="295"/>
      <c r="Y31" s="126" t="s">
        <v>477</v>
      </c>
      <c r="Z31" s="502">
        <f>V31+X31</f>
        <v>39487</v>
      </c>
    </row>
    <row r="32" spans="1:26" ht="79.5" customHeight="1">
      <c r="A32" s="489"/>
      <c r="B32" s="390"/>
      <c r="C32" s="529"/>
      <c r="D32" s="505"/>
      <c r="E32" s="315"/>
      <c r="F32" s="307"/>
      <c r="G32" s="269"/>
      <c r="H32" s="295"/>
      <c r="I32" s="161"/>
      <c r="J32" s="307"/>
      <c r="K32" s="269"/>
      <c r="L32" s="295"/>
      <c r="M32" s="161"/>
      <c r="N32" s="307"/>
      <c r="O32" s="269" t="s">
        <v>665</v>
      </c>
      <c r="P32" s="295">
        <v>386000</v>
      </c>
      <c r="Q32" s="126" t="s">
        <v>665</v>
      </c>
      <c r="R32" s="307">
        <v>386000</v>
      </c>
      <c r="S32" s="269"/>
      <c r="T32" s="295"/>
      <c r="U32" s="126" t="s">
        <v>665</v>
      </c>
      <c r="V32" s="502">
        <v>386000</v>
      </c>
      <c r="W32" s="269"/>
      <c r="X32" s="295"/>
      <c r="Y32" s="126" t="s">
        <v>665</v>
      </c>
      <c r="Z32" s="502">
        <v>386000</v>
      </c>
    </row>
    <row r="33" spans="1:26" ht="79.5" customHeight="1">
      <c r="A33" s="489"/>
      <c r="B33" s="390"/>
      <c r="C33" s="529"/>
      <c r="D33" s="505"/>
      <c r="E33" s="401"/>
      <c r="F33" s="368"/>
      <c r="G33" s="369"/>
      <c r="H33" s="370"/>
      <c r="I33" s="367"/>
      <c r="J33" s="368"/>
      <c r="K33" s="369"/>
      <c r="L33" s="370"/>
      <c r="M33" s="367"/>
      <c r="N33" s="368"/>
      <c r="O33" s="269"/>
      <c r="P33" s="295"/>
      <c r="Q33" s="344"/>
      <c r="R33" s="368"/>
      <c r="S33" s="269" t="s">
        <v>213</v>
      </c>
      <c r="T33" s="295">
        <v>11580</v>
      </c>
      <c r="U33" s="344" t="s">
        <v>210</v>
      </c>
      <c r="V33" s="307">
        <v>11580</v>
      </c>
      <c r="W33" s="269"/>
      <c r="X33" s="295"/>
      <c r="Y33" s="344" t="s">
        <v>210</v>
      </c>
      <c r="Z33" s="307">
        <v>11580</v>
      </c>
    </row>
    <row r="34" spans="1:26" ht="69" customHeight="1">
      <c r="A34" s="489"/>
      <c r="B34" s="390"/>
      <c r="C34" s="529"/>
      <c r="D34" s="505"/>
      <c r="E34" s="401"/>
      <c r="F34" s="368"/>
      <c r="G34" s="369"/>
      <c r="H34" s="370"/>
      <c r="I34" s="367"/>
      <c r="J34" s="368"/>
      <c r="K34" s="369"/>
      <c r="L34" s="370"/>
      <c r="M34" s="367"/>
      <c r="N34" s="368"/>
      <c r="O34" s="269"/>
      <c r="P34" s="295"/>
      <c r="Q34" s="344"/>
      <c r="R34" s="368"/>
      <c r="S34" s="269" t="s">
        <v>762</v>
      </c>
      <c r="T34" s="295">
        <v>244900</v>
      </c>
      <c r="U34" s="344" t="s">
        <v>762</v>
      </c>
      <c r="V34" s="307">
        <v>244900</v>
      </c>
      <c r="W34" s="269"/>
      <c r="X34" s="295"/>
      <c r="Y34" s="344" t="s">
        <v>762</v>
      </c>
      <c r="Z34" s="307">
        <v>244900</v>
      </c>
    </row>
    <row r="35" spans="1:26" ht="78" customHeight="1">
      <c r="A35" s="489"/>
      <c r="B35" s="390"/>
      <c r="C35" s="529"/>
      <c r="D35" s="505"/>
      <c r="E35" s="401"/>
      <c r="F35" s="368"/>
      <c r="G35" s="369"/>
      <c r="H35" s="370"/>
      <c r="I35" s="367"/>
      <c r="J35" s="368"/>
      <c r="K35" s="369"/>
      <c r="L35" s="370"/>
      <c r="M35" s="367"/>
      <c r="N35" s="368"/>
      <c r="O35" s="269" t="s">
        <v>666</v>
      </c>
      <c r="P35" s="295">
        <v>676000</v>
      </c>
      <c r="Q35" s="344" t="s">
        <v>666</v>
      </c>
      <c r="R35" s="368">
        <v>676000</v>
      </c>
      <c r="S35" s="269"/>
      <c r="T35" s="295"/>
      <c r="U35" s="344" t="s">
        <v>666</v>
      </c>
      <c r="V35" s="502">
        <v>676000</v>
      </c>
      <c r="W35" s="269"/>
      <c r="X35" s="295"/>
      <c r="Y35" s="344" t="s">
        <v>666</v>
      </c>
      <c r="Z35" s="502">
        <v>676000</v>
      </c>
    </row>
    <row r="36" spans="1:26" ht="80.25" customHeight="1">
      <c r="A36" s="489"/>
      <c r="B36" s="390"/>
      <c r="C36" s="529"/>
      <c r="D36" s="505"/>
      <c r="E36" s="401"/>
      <c r="F36" s="368"/>
      <c r="G36" s="369"/>
      <c r="H36" s="370"/>
      <c r="I36" s="367"/>
      <c r="J36" s="368"/>
      <c r="K36" s="369"/>
      <c r="L36" s="370"/>
      <c r="M36" s="367"/>
      <c r="N36" s="368"/>
      <c r="O36" s="269"/>
      <c r="P36" s="295"/>
      <c r="Q36" s="344"/>
      <c r="R36" s="368"/>
      <c r="S36" s="269" t="s">
        <v>212</v>
      </c>
      <c r="T36" s="295">
        <v>20280</v>
      </c>
      <c r="U36" s="126" t="s">
        <v>211</v>
      </c>
      <c r="V36" s="307">
        <v>20280</v>
      </c>
      <c r="W36" s="269"/>
      <c r="X36" s="295"/>
      <c r="Y36" s="126" t="s">
        <v>211</v>
      </c>
      <c r="Z36" s="307">
        <v>20280</v>
      </c>
    </row>
    <row r="37" spans="1:26" ht="39.75" customHeight="1">
      <c r="A37" s="523" t="s">
        <v>738</v>
      </c>
      <c r="B37" s="524">
        <v>2010</v>
      </c>
      <c r="C37" s="525" t="s">
        <v>690</v>
      </c>
      <c r="D37" s="497" t="s">
        <v>691</v>
      </c>
      <c r="E37" s="315"/>
      <c r="F37" s="307"/>
      <c r="G37" s="269"/>
      <c r="H37" s="295"/>
      <c r="I37" s="161"/>
      <c r="J37" s="307"/>
      <c r="K37" s="269"/>
      <c r="L37" s="295"/>
      <c r="M37" s="161"/>
      <c r="N37" s="308">
        <f>SUM(N41:N61)</f>
        <v>3040492</v>
      </c>
      <c r="O37" s="269"/>
      <c r="P37" s="295">
        <f>P53</f>
        <v>-95884</v>
      </c>
      <c r="Q37" s="161"/>
      <c r="R37" s="308">
        <f>N37+P37</f>
        <v>2944608</v>
      </c>
      <c r="S37" s="269"/>
      <c r="T37" s="295"/>
      <c r="U37" s="126"/>
      <c r="V37" s="308">
        <f>V38+V63</f>
        <v>6330747</v>
      </c>
      <c r="W37" s="269"/>
      <c r="X37" s="295">
        <f>X38+X63</f>
        <v>0</v>
      </c>
      <c r="Y37" s="126"/>
      <c r="Z37" s="308">
        <f>Z38+Z63</f>
        <v>6351747</v>
      </c>
    </row>
    <row r="38" spans="1:26" ht="18" customHeight="1">
      <c r="A38" s="591"/>
      <c r="B38" s="592"/>
      <c r="C38" s="593"/>
      <c r="D38" s="493" t="s">
        <v>419</v>
      </c>
      <c r="E38" s="315"/>
      <c r="F38" s="307"/>
      <c r="G38" s="269"/>
      <c r="H38" s="295"/>
      <c r="I38" s="161"/>
      <c r="J38" s="307"/>
      <c r="K38" s="269"/>
      <c r="L38" s="295"/>
      <c r="M38" s="161"/>
      <c r="N38" s="308"/>
      <c r="O38" s="269"/>
      <c r="P38" s="295"/>
      <c r="Q38" s="494"/>
      <c r="R38" s="308"/>
      <c r="S38" s="269"/>
      <c r="T38" s="295">
        <f>SUM(T40:T53)</f>
        <v>1800550</v>
      </c>
      <c r="U38" s="126"/>
      <c r="V38" s="326">
        <f>SUM(V40:V62)</f>
        <v>5102780</v>
      </c>
      <c r="W38" s="269"/>
      <c r="X38" s="295">
        <f>SUM(X40:X53)</f>
        <v>0</v>
      </c>
      <c r="Y38" s="126"/>
      <c r="Z38" s="326">
        <f>SUM(Z40:Z62)</f>
        <v>5123780</v>
      </c>
    </row>
    <row r="39" spans="1:26" ht="18" customHeight="1">
      <c r="A39" s="594"/>
      <c r="B39" s="595"/>
      <c r="C39" s="596"/>
      <c r="D39" s="579"/>
      <c r="E39" s="315"/>
      <c r="F39" s="307"/>
      <c r="G39" s="269"/>
      <c r="H39" s="295"/>
      <c r="I39" s="161"/>
      <c r="J39" s="307"/>
      <c r="K39" s="269"/>
      <c r="L39" s="295"/>
      <c r="M39" s="161"/>
      <c r="N39" s="308"/>
      <c r="O39" s="269"/>
      <c r="P39" s="295"/>
      <c r="Q39" s="494" t="s">
        <v>510</v>
      </c>
      <c r="R39" s="308"/>
      <c r="S39" s="419" t="s">
        <v>510</v>
      </c>
      <c r="T39" s="295"/>
      <c r="U39" s="126"/>
      <c r="V39" s="308"/>
      <c r="W39" s="419" t="s">
        <v>510</v>
      </c>
      <c r="X39" s="295"/>
      <c r="Y39" s="126"/>
      <c r="Z39" s="308"/>
    </row>
    <row r="40" spans="1:26" ht="31.5" customHeight="1">
      <c r="A40" s="594"/>
      <c r="B40" s="595"/>
      <c r="C40" s="596"/>
      <c r="D40" s="498"/>
      <c r="E40" s="315"/>
      <c r="F40" s="307"/>
      <c r="G40" s="269"/>
      <c r="H40" s="295"/>
      <c r="I40" s="161"/>
      <c r="J40" s="307"/>
      <c r="K40" s="269"/>
      <c r="L40" s="295"/>
      <c r="M40" s="161"/>
      <c r="N40" s="308"/>
      <c r="O40" s="269"/>
      <c r="P40" s="295"/>
      <c r="Q40" s="494"/>
      <c r="R40" s="308"/>
      <c r="S40" s="269"/>
      <c r="T40" s="295"/>
      <c r="U40" s="126" t="s">
        <v>421</v>
      </c>
      <c r="V40" s="501">
        <v>83670</v>
      </c>
      <c r="W40" s="269"/>
      <c r="X40" s="295"/>
      <c r="Y40" s="126" t="s">
        <v>421</v>
      </c>
      <c r="Z40" s="501">
        <v>83670</v>
      </c>
    </row>
    <row r="41" spans="1:26" ht="52.5" customHeight="1">
      <c r="A41" s="594"/>
      <c r="B41" s="595"/>
      <c r="C41" s="596"/>
      <c r="D41" s="499"/>
      <c r="E41" s="315"/>
      <c r="F41" s="307"/>
      <c r="G41" s="269" t="s">
        <v>329</v>
      </c>
      <c r="H41" s="295">
        <v>9395</v>
      </c>
      <c r="I41" s="161" t="s">
        <v>329</v>
      </c>
      <c r="J41" s="307">
        <v>9395</v>
      </c>
      <c r="K41" s="269"/>
      <c r="L41" s="295"/>
      <c r="M41" s="161" t="s">
        <v>329</v>
      </c>
      <c r="N41" s="307">
        <v>9395</v>
      </c>
      <c r="O41" s="269"/>
      <c r="P41" s="295"/>
      <c r="Q41" s="161" t="s">
        <v>329</v>
      </c>
      <c r="R41" s="307">
        <f>N41+P41</f>
        <v>9395</v>
      </c>
      <c r="S41" s="269"/>
      <c r="T41" s="295"/>
      <c r="U41" s="126" t="s">
        <v>329</v>
      </c>
      <c r="V41" s="307">
        <f>R41+T41</f>
        <v>9395</v>
      </c>
      <c r="W41" s="269"/>
      <c r="X41" s="295"/>
      <c r="Y41" s="126" t="s">
        <v>329</v>
      </c>
      <c r="Z41" s="307">
        <f>V41+X41</f>
        <v>9395</v>
      </c>
    </row>
    <row r="42" spans="1:26" ht="47.25" customHeight="1">
      <c r="A42" s="594"/>
      <c r="B42" s="595"/>
      <c r="C42" s="596"/>
      <c r="D42" s="499"/>
      <c r="E42" s="315"/>
      <c r="F42" s="307"/>
      <c r="G42" s="269" t="s">
        <v>330</v>
      </c>
      <c r="H42" s="295">
        <v>211127</v>
      </c>
      <c r="I42" s="161" t="s">
        <v>330</v>
      </c>
      <c r="J42" s="307">
        <v>211127</v>
      </c>
      <c r="K42" s="269"/>
      <c r="L42" s="295"/>
      <c r="M42" s="161" t="s">
        <v>393</v>
      </c>
      <c r="N42" s="307">
        <v>211127</v>
      </c>
      <c r="O42" s="269"/>
      <c r="P42" s="295"/>
      <c r="Q42" s="161" t="s">
        <v>393</v>
      </c>
      <c r="R42" s="307">
        <f>N42+P42</f>
        <v>211127</v>
      </c>
      <c r="S42" s="269"/>
      <c r="T42" s="295"/>
      <c r="U42" s="126" t="s">
        <v>393</v>
      </c>
      <c r="V42" s="307">
        <f>R42+T42</f>
        <v>211127</v>
      </c>
      <c r="W42" s="269"/>
      <c r="X42" s="295"/>
      <c r="Y42" s="126" t="s">
        <v>393</v>
      </c>
      <c r="Z42" s="307">
        <f>V42+X42</f>
        <v>211127</v>
      </c>
    </row>
    <row r="43" spans="1:26" ht="31.5" customHeight="1">
      <c r="A43" s="594"/>
      <c r="B43" s="595"/>
      <c r="C43" s="596"/>
      <c r="D43" s="499"/>
      <c r="E43" s="315"/>
      <c r="F43" s="307"/>
      <c r="G43" s="269" t="s">
        <v>338</v>
      </c>
      <c r="H43" s="295">
        <v>33782</v>
      </c>
      <c r="I43" s="161" t="s">
        <v>338</v>
      </c>
      <c r="J43" s="307">
        <v>33782</v>
      </c>
      <c r="K43" s="269"/>
      <c r="L43" s="295"/>
      <c r="M43" s="161" t="s">
        <v>338</v>
      </c>
      <c r="N43" s="307">
        <v>33782</v>
      </c>
      <c r="O43" s="269"/>
      <c r="P43" s="295"/>
      <c r="Q43" s="161" t="s">
        <v>338</v>
      </c>
      <c r="R43" s="307">
        <f>N43+P43</f>
        <v>33782</v>
      </c>
      <c r="S43" s="269"/>
      <c r="T43" s="295"/>
      <c r="U43" s="126" t="s">
        <v>338</v>
      </c>
      <c r="V43" s="307">
        <f>R43+T43</f>
        <v>33782</v>
      </c>
      <c r="W43" s="269"/>
      <c r="X43" s="295"/>
      <c r="Y43" s="126" t="s">
        <v>338</v>
      </c>
      <c r="Z43" s="307">
        <f>V43+X43</f>
        <v>33782</v>
      </c>
    </row>
    <row r="44" spans="1:26" ht="31.5" customHeight="1">
      <c r="A44" s="594"/>
      <c r="B44" s="595"/>
      <c r="C44" s="596"/>
      <c r="D44" s="499"/>
      <c r="E44" s="315"/>
      <c r="F44" s="307"/>
      <c r="G44" s="269"/>
      <c r="H44" s="295"/>
      <c r="I44" s="161"/>
      <c r="J44" s="307"/>
      <c r="K44" s="269"/>
      <c r="L44" s="295"/>
      <c r="M44" s="161"/>
      <c r="N44" s="307"/>
      <c r="O44" s="269"/>
      <c r="P44" s="295"/>
      <c r="Q44" s="161"/>
      <c r="R44" s="307"/>
      <c r="S44" s="539" t="s">
        <v>236</v>
      </c>
      <c r="T44" s="540">
        <v>16800</v>
      </c>
      <c r="U44" s="541" t="s">
        <v>763</v>
      </c>
      <c r="V44" s="542">
        <v>16800</v>
      </c>
      <c r="W44" s="539"/>
      <c r="X44" s="540"/>
      <c r="Y44" s="541" t="s">
        <v>763</v>
      </c>
      <c r="Z44" s="542">
        <v>16800</v>
      </c>
    </row>
    <row r="45" spans="1:26" ht="31.5" customHeight="1">
      <c r="A45" s="594"/>
      <c r="B45" s="595"/>
      <c r="C45" s="596"/>
      <c r="D45" s="499"/>
      <c r="E45" s="315"/>
      <c r="F45" s="307"/>
      <c r="G45" s="269"/>
      <c r="H45" s="295"/>
      <c r="I45" s="161"/>
      <c r="J45" s="307"/>
      <c r="K45" s="269"/>
      <c r="L45" s="295"/>
      <c r="M45" s="161"/>
      <c r="N45" s="307"/>
      <c r="O45" s="269"/>
      <c r="P45" s="295"/>
      <c r="Q45" s="161"/>
      <c r="R45" s="307"/>
      <c r="S45" s="539" t="s">
        <v>237</v>
      </c>
      <c r="T45" s="540">
        <v>60200</v>
      </c>
      <c r="U45" s="541" t="s">
        <v>237</v>
      </c>
      <c r="V45" s="542">
        <v>60200</v>
      </c>
      <c r="W45" s="539"/>
      <c r="X45" s="540"/>
      <c r="Y45" s="541" t="s">
        <v>237</v>
      </c>
      <c r="Z45" s="542">
        <v>60200</v>
      </c>
    </row>
    <row r="46" spans="1:26" ht="31.5" customHeight="1">
      <c r="A46" s="594"/>
      <c r="B46" s="595"/>
      <c r="C46" s="596"/>
      <c r="D46" s="499"/>
      <c r="E46" s="315"/>
      <c r="F46" s="307"/>
      <c r="G46" s="269"/>
      <c r="H46" s="295"/>
      <c r="I46" s="161"/>
      <c r="J46" s="307"/>
      <c r="K46" s="269"/>
      <c r="L46" s="295"/>
      <c r="M46" s="161"/>
      <c r="N46" s="307"/>
      <c r="O46" s="269"/>
      <c r="P46" s="295"/>
      <c r="Q46" s="161"/>
      <c r="R46" s="307"/>
      <c r="S46" s="539" t="s">
        <v>238</v>
      </c>
      <c r="T46" s="540">
        <v>91400</v>
      </c>
      <c r="U46" s="541" t="s">
        <v>238</v>
      </c>
      <c r="V46" s="542">
        <v>91400</v>
      </c>
      <c r="W46" s="539"/>
      <c r="X46" s="540"/>
      <c r="Y46" s="541" t="s">
        <v>238</v>
      </c>
      <c r="Z46" s="542">
        <v>91400</v>
      </c>
    </row>
    <row r="47" spans="1:26" ht="31.5" customHeight="1">
      <c r="A47" s="594"/>
      <c r="B47" s="595"/>
      <c r="C47" s="596"/>
      <c r="D47" s="499"/>
      <c r="E47" s="315"/>
      <c r="F47" s="307"/>
      <c r="G47" s="269"/>
      <c r="H47" s="295"/>
      <c r="I47" s="161"/>
      <c r="J47" s="307"/>
      <c r="K47" s="269"/>
      <c r="L47" s="295"/>
      <c r="M47" s="161"/>
      <c r="N47" s="307"/>
      <c r="O47" s="269"/>
      <c r="P47" s="295"/>
      <c r="Q47" s="161"/>
      <c r="R47" s="307"/>
      <c r="S47" s="539" t="s">
        <v>239</v>
      </c>
      <c r="T47" s="540">
        <v>1300000</v>
      </c>
      <c r="U47" s="541" t="s">
        <v>239</v>
      </c>
      <c r="V47" s="542">
        <v>1300000</v>
      </c>
      <c r="W47" s="539"/>
      <c r="X47" s="540"/>
      <c r="Y47" s="541" t="s">
        <v>239</v>
      </c>
      <c r="Z47" s="542">
        <v>1300000</v>
      </c>
    </row>
    <row r="48" spans="1:26" ht="24.75" customHeight="1">
      <c r="A48" s="597"/>
      <c r="B48" s="598"/>
      <c r="C48" s="599"/>
      <c r="D48" s="500"/>
      <c r="E48" s="315"/>
      <c r="F48" s="307"/>
      <c r="G48" s="269"/>
      <c r="H48" s="295"/>
      <c r="I48" s="161"/>
      <c r="J48" s="307"/>
      <c r="K48" s="269"/>
      <c r="L48" s="295"/>
      <c r="M48" s="161"/>
      <c r="N48" s="307"/>
      <c r="O48" s="269"/>
      <c r="P48" s="295"/>
      <c r="Q48" s="161"/>
      <c r="R48" s="307"/>
      <c r="S48" s="539" t="s">
        <v>240</v>
      </c>
      <c r="T48" s="538">
        <v>7850</v>
      </c>
      <c r="U48" s="543" t="s">
        <v>240</v>
      </c>
      <c r="V48" s="544">
        <v>7850</v>
      </c>
      <c r="W48" s="539"/>
      <c r="X48" s="538"/>
      <c r="Y48" s="543" t="s">
        <v>240</v>
      </c>
      <c r="Z48" s="544">
        <v>7850</v>
      </c>
    </row>
    <row r="49" spans="1:26" ht="24" customHeight="1">
      <c r="A49" s="391"/>
      <c r="B49" s="389"/>
      <c r="C49" s="487"/>
      <c r="D49" s="499"/>
      <c r="E49" s="315"/>
      <c r="F49" s="307"/>
      <c r="G49" s="269"/>
      <c r="H49" s="295"/>
      <c r="I49" s="161"/>
      <c r="J49" s="307"/>
      <c r="K49" s="269"/>
      <c r="L49" s="295"/>
      <c r="M49" s="161"/>
      <c r="N49" s="307"/>
      <c r="O49" s="269"/>
      <c r="P49" s="295"/>
      <c r="Q49" s="161"/>
      <c r="R49" s="307"/>
      <c r="S49" s="539" t="s">
        <v>241</v>
      </c>
      <c r="T49" s="538">
        <v>9450</v>
      </c>
      <c r="U49" s="543" t="s">
        <v>241</v>
      </c>
      <c r="V49" s="544">
        <v>9450</v>
      </c>
      <c r="W49" s="539"/>
      <c r="X49" s="538"/>
      <c r="Y49" s="543" t="s">
        <v>241</v>
      </c>
      <c r="Z49" s="544">
        <v>9450</v>
      </c>
    </row>
    <row r="50" spans="1:26" ht="31.5" customHeight="1">
      <c r="A50" s="391"/>
      <c r="B50" s="389"/>
      <c r="C50" s="487"/>
      <c r="D50" s="499"/>
      <c r="E50" s="315"/>
      <c r="F50" s="307"/>
      <c r="G50" s="269"/>
      <c r="H50" s="295"/>
      <c r="I50" s="161"/>
      <c r="J50" s="307"/>
      <c r="K50" s="269"/>
      <c r="L50" s="295"/>
      <c r="M50" s="161"/>
      <c r="N50" s="307"/>
      <c r="O50" s="269"/>
      <c r="P50" s="295"/>
      <c r="Q50" s="161"/>
      <c r="R50" s="307"/>
      <c r="S50" s="539" t="s">
        <v>242</v>
      </c>
      <c r="T50" s="538">
        <v>10850</v>
      </c>
      <c r="U50" s="543" t="s">
        <v>242</v>
      </c>
      <c r="V50" s="544">
        <v>10850</v>
      </c>
      <c r="W50" s="539"/>
      <c r="X50" s="538"/>
      <c r="Y50" s="543" t="s">
        <v>242</v>
      </c>
      <c r="Z50" s="544">
        <v>10850</v>
      </c>
    </row>
    <row r="51" spans="1:26" ht="19.5" customHeight="1">
      <c r="A51" s="391"/>
      <c r="B51" s="389"/>
      <c r="C51" s="487"/>
      <c r="D51" s="499"/>
      <c r="E51" s="315"/>
      <c r="F51" s="307"/>
      <c r="G51" s="269"/>
      <c r="H51" s="295"/>
      <c r="I51" s="161"/>
      <c r="J51" s="307"/>
      <c r="K51" s="269"/>
      <c r="L51" s="295"/>
      <c r="M51" s="161"/>
      <c r="N51" s="307"/>
      <c r="O51" s="269"/>
      <c r="P51" s="295"/>
      <c r="Q51" s="161"/>
      <c r="R51" s="307"/>
      <c r="S51" s="539" t="s">
        <v>243</v>
      </c>
      <c r="T51" s="538">
        <v>199000</v>
      </c>
      <c r="U51" s="543" t="s">
        <v>243</v>
      </c>
      <c r="V51" s="544">
        <v>199000</v>
      </c>
      <c r="W51" s="539"/>
      <c r="X51" s="538"/>
      <c r="Y51" s="543" t="s">
        <v>243</v>
      </c>
      <c r="Z51" s="544">
        <v>199000</v>
      </c>
    </row>
    <row r="52" spans="1:26" ht="31.5" customHeight="1">
      <c r="A52" s="391"/>
      <c r="B52" s="389"/>
      <c r="C52" s="487"/>
      <c r="D52" s="499"/>
      <c r="E52" s="315"/>
      <c r="F52" s="307"/>
      <c r="G52" s="269"/>
      <c r="H52" s="295"/>
      <c r="I52" s="161"/>
      <c r="J52" s="307"/>
      <c r="K52" s="269"/>
      <c r="L52" s="295"/>
      <c r="M52" s="161"/>
      <c r="N52" s="307"/>
      <c r="O52" s="269"/>
      <c r="P52" s="295"/>
      <c r="Q52" s="161"/>
      <c r="R52" s="307"/>
      <c r="S52" s="539" t="s">
        <v>244</v>
      </c>
      <c r="T52" s="538">
        <v>30000</v>
      </c>
      <c r="U52" s="543" t="s">
        <v>244</v>
      </c>
      <c r="V52" s="544">
        <v>30000</v>
      </c>
      <c r="W52" s="539"/>
      <c r="X52" s="538"/>
      <c r="Y52" s="543" t="s">
        <v>244</v>
      </c>
      <c r="Z52" s="544">
        <v>30000</v>
      </c>
    </row>
    <row r="53" spans="1:26" s="122" customFormat="1" ht="18.75" customHeight="1">
      <c r="A53" s="391"/>
      <c r="B53" s="389"/>
      <c r="C53" s="487"/>
      <c r="D53" s="532"/>
      <c r="E53" s="533"/>
      <c r="F53" s="502"/>
      <c r="G53" s="534" t="s">
        <v>328</v>
      </c>
      <c r="H53" s="420">
        <v>95884</v>
      </c>
      <c r="I53" s="535" t="s">
        <v>328</v>
      </c>
      <c r="J53" s="502">
        <v>95884</v>
      </c>
      <c r="K53" s="534"/>
      <c r="L53" s="420"/>
      <c r="M53" s="535" t="s">
        <v>328</v>
      </c>
      <c r="N53" s="502">
        <v>95884</v>
      </c>
      <c r="O53" s="534" t="s">
        <v>328</v>
      </c>
      <c r="P53" s="420">
        <v>-95884</v>
      </c>
      <c r="Q53" s="535"/>
      <c r="R53" s="502">
        <f aca="true" t="shared" si="0" ref="R53:R61">N53+P53</f>
        <v>0</v>
      </c>
      <c r="S53" s="539" t="s">
        <v>245</v>
      </c>
      <c r="T53" s="538">
        <v>75000</v>
      </c>
      <c r="U53" s="543" t="s">
        <v>245</v>
      </c>
      <c r="V53" s="544">
        <v>75000</v>
      </c>
      <c r="W53" s="539"/>
      <c r="X53" s="538"/>
      <c r="Y53" s="543" t="s">
        <v>245</v>
      </c>
      <c r="Z53" s="544">
        <v>75000</v>
      </c>
    </row>
    <row r="54" spans="1:26" s="122" customFormat="1" ht="34.5" customHeight="1">
      <c r="A54" s="391"/>
      <c r="B54" s="389"/>
      <c r="C54" s="487"/>
      <c r="D54" s="532"/>
      <c r="E54" s="533"/>
      <c r="F54" s="502"/>
      <c r="G54" s="534"/>
      <c r="H54" s="420"/>
      <c r="I54" s="535"/>
      <c r="J54" s="502"/>
      <c r="K54" s="536" t="s">
        <v>425</v>
      </c>
      <c r="L54" s="420">
        <v>8200</v>
      </c>
      <c r="M54" s="537" t="s">
        <v>425</v>
      </c>
      <c r="N54" s="502">
        <v>8200</v>
      </c>
      <c r="O54" s="536"/>
      <c r="P54" s="420"/>
      <c r="Q54" s="537" t="s">
        <v>425</v>
      </c>
      <c r="R54" s="502">
        <f t="shared" si="0"/>
        <v>8200</v>
      </c>
      <c r="S54" s="536"/>
      <c r="T54" s="420"/>
      <c r="U54" s="585"/>
      <c r="V54" s="721"/>
      <c r="W54" s="539" t="s">
        <v>607</v>
      </c>
      <c r="X54" s="678">
        <v>21000</v>
      </c>
      <c r="Y54" s="541" t="s">
        <v>607</v>
      </c>
      <c r="Z54" s="723">
        <f>X54+V54</f>
        <v>21000</v>
      </c>
    </row>
    <row r="55" spans="1:26" s="122" customFormat="1" ht="33" customHeight="1" hidden="1">
      <c r="A55" s="391"/>
      <c r="B55" s="389"/>
      <c r="C55" s="487"/>
      <c r="D55" s="532"/>
      <c r="E55" s="533"/>
      <c r="F55" s="502"/>
      <c r="G55" s="534"/>
      <c r="H55" s="420"/>
      <c r="I55" s="535"/>
      <c r="J55" s="502"/>
      <c r="K55" s="536" t="s">
        <v>424</v>
      </c>
      <c r="L55" s="420">
        <v>7848</v>
      </c>
      <c r="M55" s="537" t="s">
        <v>424</v>
      </c>
      <c r="N55" s="502">
        <v>7848</v>
      </c>
      <c r="O55" s="536"/>
      <c r="P55" s="420"/>
      <c r="Q55" s="537" t="s">
        <v>424</v>
      </c>
      <c r="R55" s="502">
        <f t="shared" si="0"/>
        <v>7848</v>
      </c>
      <c r="S55" s="536"/>
      <c r="T55" s="420"/>
      <c r="U55" s="585"/>
      <c r="V55" s="721"/>
      <c r="W55" s="539"/>
      <c r="X55" s="539"/>
      <c r="Y55" s="722"/>
      <c r="Z55" s="722"/>
    </row>
    <row r="56" spans="1:26" ht="33.75" customHeight="1">
      <c r="A56" s="391"/>
      <c r="B56" s="389"/>
      <c r="C56" s="487"/>
      <c r="D56" s="499"/>
      <c r="E56" s="315"/>
      <c r="F56" s="307"/>
      <c r="G56" s="269"/>
      <c r="H56" s="295"/>
      <c r="I56" s="161"/>
      <c r="J56" s="307"/>
      <c r="K56" s="269" t="s">
        <v>390</v>
      </c>
      <c r="L56" s="295">
        <v>206395</v>
      </c>
      <c r="M56" s="161" t="s">
        <v>514</v>
      </c>
      <c r="N56" s="307">
        <v>206395</v>
      </c>
      <c r="O56" s="269"/>
      <c r="P56" s="295"/>
      <c r="Q56" s="161" t="s">
        <v>514</v>
      </c>
      <c r="R56" s="307">
        <f t="shared" si="0"/>
        <v>206395</v>
      </c>
      <c r="S56" s="269"/>
      <c r="T56" s="295"/>
      <c r="U56" s="126" t="s">
        <v>514</v>
      </c>
      <c r="V56" s="307">
        <f aca="true" t="shared" si="1" ref="V56:V61">R56+T56</f>
        <v>206395</v>
      </c>
      <c r="W56" s="269"/>
      <c r="X56" s="295"/>
      <c r="Y56" s="126" t="s">
        <v>514</v>
      </c>
      <c r="Z56" s="307">
        <f aca="true" t="shared" si="2" ref="Z56:Z61">V56+X56</f>
        <v>206395</v>
      </c>
    </row>
    <row r="57" spans="1:26" ht="45.75" customHeight="1">
      <c r="A57" s="391"/>
      <c r="B57" s="389"/>
      <c r="C57" s="487"/>
      <c r="D57" s="499"/>
      <c r="E57" s="315"/>
      <c r="F57" s="307"/>
      <c r="G57" s="269"/>
      <c r="H57" s="295"/>
      <c r="I57" s="161"/>
      <c r="J57" s="307"/>
      <c r="K57" s="269" t="s">
        <v>391</v>
      </c>
      <c r="L57" s="295">
        <v>65730</v>
      </c>
      <c r="M57" s="161" t="s">
        <v>515</v>
      </c>
      <c r="N57" s="307">
        <v>65730</v>
      </c>
      <c r="O57" s="269"/>
      <c r="P57" s="295"/>
      <c r="Q57" s="161" t="s">
        <v>515</v>
      </c>
      <c r="R57" s="307">
        <f t="shared" si="0"/>
        <v>65730</v>
      </c>
      <c r="S57" s="269"/>
      <c r="T57" s="295"/>
      <c r="U57" s="126" t="s">
        <v>515</v>
      </c>
      <c r="V57" s="307">
        <f t="shared" si="1"/>
        <v>65730</v>
      </c>
      <c r="W57" s="269"/>
      <c r="X57" s="295"/>
      <c r="Y57" s="126" t="s">
        <v>515</v>
      </c>
      <c r="Z57" s="307">
        <f t="shared" si="2"/>
        <v>65730</v>
      </c>
    </row>
    <row r="58" spans="1:26" ht="36" customHeight="1">
      <c r="A58" s="391"/>
      <c r="B58" s="389"/>
      <c r="C58" s="487"/>
      <c r="D58" s="499"/>
      <c r="E58" s="315"/>
      <c r="F58" s="307"/>
      <c r="G58" s="269"/>
      <c r="H58" s="295"/>
      <c r="I58" s="161"/>
      <c r="J58" s="307"/>
      <c r="K58" s="269" t="s">
        <v>389</v>
      </c>
      <c r="L58" s="295">
        <v>1095320</v>
      </c>
      <c r="M58" s="161" t="s">
        <v>516</v>
      </c>
      <c r="N58" s="307">
        <v>1095320</v>
      </c>
      <c r="O58" s="269"/>
      <c r="P58" s="295"/>
      <c r="Q58" s="161" t="s">
        <v>516</v>
      </c>
      <c r="R58" s="307">
        <f t="shared" si="0"/>
        <v>1095320</v>
      </c>
      <c r="S58" s="269" t="s">
        <v>410</v>
      </c>
      <c r="T58" s="295"/>
      <c r="U58" s="126" t="s">
        <v>235</v>
      </c>
      <c r="V58" s="307">
        <f t="shared" si="1"/>
        <v>1095320</v>
      </c>
      <c r="W58" s="269"/>
      <c r="X58" s="295"/>
      <c r="Y58" s="126" t="s">
        <v>235</v>
      </c>
      <c r="Z58" s="307">
        <f t="shared" si="2"/>
        <v>1095320</v>
      </c>
    </row>
    <row r="59" spans="1:26" ht="30.75" customHeight="1">
      <c r="A59" s="391"/>
      <c r="B59" s="389"/>
      <c r="C59" s="487"/>
      <c r="D59" s="499"/>
      <c r="E59" s="401"/>
      <c r="F59" s="368"/>
      <c r="G59" s="369"/>
      <c r="H59" s="370"/>
      <c r="I59" s="367"/>
      <c r="J59" s="368"/>
      <c r="K59" s="369" t="s">
        <v>423</v>
      </c>
      <c r="L59" s="370">
        <v>34900</v>
      </c>
      <c r="M59" s="344" t="s">
        <v>517</v>
      </c>
      <c r="N59" s="368">
        <v>34900</v>
      </c>
      <c r="O59" s="369"/>
      <c r="P59" s="370"/>
      <c r="Q59" s="344" t="s">
        <v>517</v>
      </c>
      <c r="R59" s="307">
        <f t="shared" si="0"/>
        <v>34900</v>
      </c>
      <c r="S59" s="369"/>
      <c r="T59" s="370"/>
      <c r="U59" s="344" t="s">
        <v>517</v>
      </c>
      <c r="V59" s="307">
        <f t="shared" si="1"/>
        <v>34900</v>
      </c>
      <c r="W59" s="369"/>
      <c r="X59" s="370"/>
      <c r="Y59" s="344" t="s">
        <v>517</v>
      </c>
      <c r="Z59" s="307">
        <f t="shared" si="2"/>
        <v>34900</v>
      </c>
    </row>
    <row r="60" spans="1:26" ht="48" customHeight="1">
      <c r="A60" s="388"/>
      <c r="B60" s="390"/>
      <c r="C60" s="495"/>
      <c r="D60" s="499"/>
      <c r="E60" s="315"/>
      <c r="F60" s="307"/>
      <c r="G60" s="269"/>
      <c r="H60" s="295"/>
      <c r="I60" s="161"/>
      <c r="J60" s="307"/>
      <c r="K60" s="269" t="s">
        <v>469</v>
      </c>
      <c r="L60" s="295">
        <v>310433</v>
      </c>
      <c r="M60" s="126" t="s">
        <v>469</v>
      </c>
      <c r="N60" s="307">
        <v>310433</v>
      </c>
      <c r="O60" s="269"/>
      <c r="P60" s="295"/>
      <c r="Q60" s="126" t="s">
        <v>469</v>
      </c>
      <c r="R60" s="307">
        <f t="shared" si="0"/>
        <v>310433</v>
      </c>
      <c r="S60" s="269"/>
      <c r="T60" s="295"/>
      <c r="U60" s="126" t="s">
        <v>469</v>
      </c>
      <c r="V60" s="307">
        <f t="shared" si="1"/>
        <v>310433</v>
      </c>
      <c r="W60" s="269"/>
      <c r="X60" s="295"/>
      <c r="Y60" s="126" t="s">
        <v>469</v>
      </c>
      <c r="Z60" s="307">
        <f t="shared" si="2"/>
        <v>310433</v>
      </c>
    </row>
    <row r="61" spans="1:26" ht="81" customHeight="1">
      <c r="A61" s="391"/>
      <c r="B61" s="316"/>
      <c r="C61" s="503"/>
      <c r="D61" s="499"/>
      <c r="E61" s="600"/>
      <c r="F61" s="601"/>
      <c r="G61" s="587"/>
      <c r="H61" s="602"/>
      <c r="I61" s="603"/>
      <c r="J61" s="601"/>
      <c r="K61" s="587" t="s">
        <v>392</v>
      </c>
      <c r="L61" s="602">
        <v>961478</v>
      </c>
      <c r="M61" s="581" t="s">
        <v>392</v>
      </c>
      <c r="N61" s="601">
        <v>961478</v>
      </c>
      <c r="O61" s="587"/>
      <c r="P61" s="602"/>
      <c r="Q61" s="581" t="s">
        <v>392</v>
      </c>
      <c r="R61" s="601">
        <f t="shared" si="0"/>
        <v>961478</v>
      </c>
      <c r="S61" s="587"/>
      <c r="T61" s="602"/>
      <c r="U61" s="581" t="s">
        <v>392</v>
      </c>
      <c r="V61" s="601">
        <f t="shared" si="1"/>
        <v>961478</v>
      </c>
      <c r="W61" s="269"/>
      <c r="X61" s="295"/>
      <c r="Y61" s="581" t="s">
        <v>392</v>
      </c>
      <c r="Z61" s="601">
        <f t="shared" si="2"/>
        <v>961478</v>
      </c>
    </row>
    <row r="62" spans="1:26" ht="85.5" customHeight="1">
      <c r="A62" s="392"/>
      <c r="B62" s="393"/>
      <c r="C62" s="606"/>
      <c r="D62" s="607"/>
      <c r="E62" s="608"/>
      <c r="F62" s="609"/>
      <c r="G62" s="610"/>
      <c r="H62" s="611"/>
      <c r="I62" s="608"/>
      <c r="J62" s="609"/>
      <c r="K62" s="612"/>
      <c r="L62" s="611"/>
      <c r="M62" s="613"/>
      <c r="N62" s="609"/>
      <c r="O62" s="610"/>
      <c r="P62" s="611"/>
      <c r="Q62" s="613"/>
      <c r="R62" s="609"/>
      <c r="S62" s="610" t="s">
        <v>234</v>
      </c>
      <c r="T62" s="611">
        <v>290000</v>
      </c>
      <c r="U62" s="126" t="s">
        <v>234</v>
      </c>
      <c r="V62" s="307">
        <v>290000</v>
      </c>
      <c r="W62" s="269"/>
      <c r="X62" s="295"/>
      <c r="Y62" s="126" t="s">
        <v>234</v>
      </c>
      <c r="Z62" s="307">
        <v>290000</v>
      </c>
    </row>
    <row r="63" spans="1:26" ht="49.5" customHeight="1">
      <c r="A63" s="391"/>
      <c r="B63" s="316"/>
      <c r="C63" s="503"/>
      <c r="D63" s="504" t="s">
        <v>420</v>
      </c>
      <c r="E63" s="401"/>
      <c r="F63" s="368"/>
      <c r="G63" s="369"/>
      <c r="H63" s="370"/>
      <c r="I63" s="367"/>
      <c r="J63" s="368"/>
      <c r="K63" s="369"/>
      <c r="L63" s="370"/>
      <c r="M63" s="344"/>
      <c r="N63" s="368"/>
      <c r="O63" s="369"/>
      <c r="P63" s="370"/>
      <c r="Q63" s="344"/>
      <c r="R63" s="368"/>
      <c r="S63" s="369"/>
      <c r="T63" s="604">
        <f>SUM(T71:T78)</f>
        <v>1022726</v>
      </c>
      <c r="U63" s="344"/>
      <c r="V63" s="605">
        <f>SUM(V65:V78)</f>
        <v>1227967</v>
      </c>
      <c r="W63" s="369"/>
      <c r="X63" s="604">
        <f>SUM(X65:X78)</f>
        <v>0</v>
      </c>
      <c r="Y63" s="344"/>
      <c r="Z63" s="605">
        <f>SUM(Z65:Z78)</f>
        <v>1227967</v>
      </c>
    </row>
    <row r="64" spans="1:26" ht="18.75" customHeight="1">
      <c r="A64" s="391"/>
      <c r="B64" s="316"/>
      <c r="C64" s="503"/>
      <c r="D64" s="504"/>
      <c r="E64" s="315"/>
      <c r="F64" s="307"/>
      <c r="G64" s="269"/>
      <c r="H64" s="295"/>
      <c r="I64" s="161"/>
      <c r="J64" s="307"/>
      <c r="K64" s="269"/>
      <c r="L64" s="295"/>
      <c r="M64" s="126"/>
      <c r="N64" s="307"/>
      <c r="O64" s="269"/>
      <c r="P64" s="295"/>
      <c r="Q64" s="126"/>
      <c r="R64" s="307"/>
      <c r="S64" s="269"/>
      <c r="T64" s="295"/>
      <c r="U64" s="305" t="s">
        <v>510</v>
      </c>
      <c r="V64" s="307"/>
      <c r="W64" s="269"/>
      <c r="X64" s="295"/>
      <c r="Y64" s="305" t="s">
        <v>510</v>
      </c>
      <c r="Z64" s="307"/>
    </row>
    <row r="65" spans="1:26" ht="45" customHeight="1">
      <c r="A65" s="391"/>
      <c r="B65" s="316"/>
      <c r="C65" s="503"/>
      <c r="D65" s="504"/>
      <c r="E65" s="315"/>
      <c r="F65" s="307"/>
      <c r="G65" s="269"/>
      <c r="H65" s="295"/>
      <c r="I65" s="161"/>
      <c r="J65" s="307"/>
      <c r="K65" s="269"/>
      <c r="L65" s="295"/>
      <c r="M65" s="126"/>
      <c r="N65" s="307"/>
      <c r="O65" s="269"/>
      <c r="P65" s="295"/>
      <c r="Q65" s="126"/>
      <c r="R65" s="307"/>
      <c r="S65" s="640"/>
      <c r="T65" s="295"/>
      <c r="U65" s="541" t="s">
        <v>238</v>
      </c>
      <c r="V65" s="542">
        <v>91400</v>
      </c>
      <c r="W65" s="640"/>
      <c r="X65" s="295">
        <v>-37360</v>
      </c>
      <c r="Y65" s="569" t="s">
        <v>128</v>
      </c>
      <c r="Z65" s="542">
        <f>X65+V65</f>
        <v>54040</v>
      </c>
    </row>
    <row r="66" spans="1:26" ht="46.5" customHeight="1">
      <c r="A66" s="391"/>
      <c r="B66" s="316"/>
      <c r="C66" s="503"/>
      <c r="D66" s="504"/>
      <c r="E66" s="315"/>
      <c r="F66" s="307"/>
      <c r="G66" s="269"/>
      <c r="H66" s="295"/>
      <c r="I66" s="161"/>
      <c r="J66" s="307"/>
      <c r="K66" s="269"/>
      <c r="L66" s="295"/>
      <c r="M66" s="126"/>
      <c r="N66" s="307"/>
      <c r="O66" s="269"/>
      <c r="P66" s="295"/>
      <c r="Q66" s="126"/>
      <c r="R66" s="307"/>
      <c r="S66" s="539" t="s">
        <v>763</v>
      </c>
      <c r="T66" s="540">
        <v>16800</v>
      </c>
      <c r="U66" s="541" t="s">
        <v>763</v>
      </c>
      <c r="V66" s="542">
        <v>16800</v>
      </c>
      <c r="W66" s="539"/>
      <c r="X66" s="540"/>
      <c r="Y66" s="569" t="s">
        <v>126</v>
      </c>
      <c r="Z66" s="542">
        <f>X66+V66</f>
        <v>16800</v>
      </c>
    </row>
    <row r="67" spans="1:26" ht="28.5" customHeight="1">
      <c r="A67" s="391"/>
      <c r="B67" s="316"/>
      <c r="C67" s="503"/>
      <c r="D67" s="504"/>
      <c r="E67" s="315"/>
      <c r="F67" s="307"/>
      <c r="G67" s="269"/>
      <c r="H67" s="295"/>
      <c r="I67" s="161"/>
      <c r="J67" s="307"/>
      <c r="K67" s="269"/>
      <c r="L67" s="295"/>
      <c r="M67" s="126"/>
      <c r="N67" s="307"/>
      <c r="O67" s="269"/>
      <c r="P67" s="295"/>
      <c r="Q67" s="126"/>
      <c r="R67" s="307"/>
      <c r="S67" s="539" t="s">
        <v>237</v>
      </c>
      <c r="T67" s="540">
        <v>60200</v>
      </c>
      <c r="U67" s="541" t="s">
        <v>237</v>
      </c>
      <c r="V67" s="542">
        <v>60200</v>
      </c>
      <c r="W67" s="539"/>
      <c r="X67" s="540">
        <v>-14579</v>
      </c>
      <c r="Y67" s="569" t="s">
        <v>127</v>
      </c>
      <c r="Z67" s="542">
        <f>X67+V67</f>
        <v>45621</v>
      </c>
    </row>
    <row r="68" spans="1:26" ht="30.75" customHeight="1">
      <c r="A68" s="391"/>
      <c r="B68" s="316"/>
      <c r="C68" s="503"/>
      <c r="D68" s="504"/>
      <c r="E68" s="315"/>
      <c r="F68" s="307"/>
      <c r="G68" s="269"/>
      <c r="H68" s="295"/>
      <c r="I68" s="161"/>
      <c r="J68" s="307"/>
      <c r="K68" s="269"/>
      <c r="L68" s="295"/>
      <c r="M68" s="126"/>
      <c r="N68" s="307"/>
      <c r="O68" s="269"/>
      <c r="P68" s="295"/>
      <c r="Q68" s="126"/>
      <c r="R68" s="307"/>
      <c r="S68" s="562" t="s">
        <v>764</v>
      </c>
      <c r="T68" s="563">
        <v>6200</v>
      </c>
      <c r="U68" s="541" t="s">
        <v>764</v>
      </c>
      <c r="V68" s="646">
        <v>6200</v>
      </c>
      <c r="W68" s="562"/>
      <c r="X68" s="683">
        <v>2099</v>
      </c>
      <c r="Y68" s="569" t="s">
        <v>400</v>
      </c>
      <c r="Z68" s="542">
        <f>X68+V68</f>
        <v>8299</v>
      </c>
    </row>
    <row r="69" spans="1:26" ht="33" customHeight="1">
      <c r="A69" s="391"/>
      <c r="B69" s="316"/>
      <c r="C69" s="503"/>
      <c r="D69" s="499"/>
      <c r="E69" s="315"/>
      <c r="F69" s="307"/>
      <c r="G69" s="269"/>
      <c r="H69" s="295"/>
      <c r="I69" s="161"/>
      <c r="J69" s="307"/>
      <c r="K69" s="269"/>
      <c r="L69" s="295"/>
      <c r="M69" s="126"/>
      <c r="N69" s="307"/>
      <c r="O69" s="269"/>
      <c r="P69" s="295"/>
      <c r="Q69" s="126"/>
      <c r="R69" s="307"/>
      <c r="S69" s="269"/>
      <c r="T69" s="298"/>
      <c r="U69" s="156" t="s">
        <v>425</v>
      </c>
      <c r="V69" s="307">
        <f>R54+T54</f>
        <v>8200</v>
      </c>
      <c r="W69" s="269"/>
      <c r="X69" s="298"/>
      <c r="Y69" s="126" t="s">
        <v>425</v>
      </c>
      <c r="Z69" s="502">
        <v>8200</v>
      </c>
    </row>
    <row r="70" spans="1:26" ht="33" customHeight="1">
      <c r="A70" s="391"/>
      <c r="B70" s="316"/>
      <c r="C70" s="503"/>
      <c r="D70" s="499"/>
      <c r="E70" s="315"/>
      <c r="F70" s="307"/>
      <c r="G70" s="269"/>
      <c r="H70" s="295"/>
      <c r="I70" s="161"/>
      <c r="J70" s="307"/>
      <c r="K70" s="269"/>
      <c r="L70" s="295"/>
      <c r="M70" s="126"/>
      <c r="N70" s="307"/>
      <c r="O70" s="269"/>
      <c r="P70" s="295"/>
      <c r="Q70" s="126"/>
      <c r="R70" s="307"/>
      <c r="S70" s="299" t="s">
        <v>424</v>
      </c>
      <c r="T70" s="564">
        <v>14593</v>
      </c>
      <c r="U70" s="156" t="s">
        <v>424</v>
      </c>
      <c r="V70" s="307">
        <v>22441</v>
      </c>
      <c r="W70" s="299"/>
      <c r="X70" s="564"/>
      <c r="Y70" s="126" t="s">
        <v>129</v>
      </c>
      <c r="Z70" s="502">
        <v>22441</v>
      </c>
    </row>
    <row r="71" spans="1:26" ht="33" customHeight="1">
      <c r="A71" s="391"/>
      <c r="B71" s="316"/>
      <c r="C71" s="503"/>
      <c r="D71" s="499"/>
      <c r="E71" s="315"/>
      <c r="F71" s="307"/>
      <c r="G71" s="269"/>
      <c r="H71" s="295"/>
      <c r="I71" s="161"/>
      <c r="J71" s="307"/>
      <c r="K71" s="269"/>
      <c r="L71" s="295"/>
      <c r="M71" s="126"/>
      <c r="N71" s="307"/>
      <c r="O71" s="269"/>
      <c r="P71" s="295"/>
      <c r="Q71" s="126"/>
      <c r="R71" s="307"/>
      <c r="S71" s="269" t="s">
        <v>214</v>
      </c>
      <c r="T71" s="506">
        <v>177440</v>
      </c>
      <c r="U71" s="126" t="s">
        <v>214</v>
      </c>
      <c r="V71" s="508">
        <v>177440</v>
      </c>
      <c r="W71" s="269"/>
      <c r="X71" s="506">
        <v>22000</v>
      </c>
      <c r="Y71" s="126" t="s">
        <v>214</v>
      </c>
      <c r="Z71" s="647">
        <f>X71+V71</f>
        <v>199440</v>
      </c>
    </row>
    <row r="72" spans="1:26" ht="33" customHeight="1">
      <c r="A72" s="391"/>
      <c r="B72" s="316"/>
      <c r="C72" s="503"/>
      <c r="D72" s="499"/>
      <c r="E72" s="315"/>
      <c r="F72" s="307"/>
      <c r="G72" s="269"/>
      <c r="H72" s="295"/>
      <c r="I72" s="161"/>
      <c r="J72" s="307"/>
      <c r="K72" s="269"/>
      <c r="L72" s="295"/>
      <c r="M72" s="126"/>
      <c r="N72" s="307"/>
      <c r="O72" s="269"/>
      <c r="P72" s="295"/>
      <c r="Q72" s="126"/>
      <c r="R72" s="307"/>
      <c r="S72" s="269" t="s">
        <v>215</v>
      </c>
      <c r="T72" s="506">
        <v>12400</v>
      </c>
      <c r="U72" s="126" t="s">
        <v>215</v>
      </c>
      <c r="V72" s="508">
        <v>12400</v>
      </c>
      <c r="W72" s="269"/>
      <c r="X72" s="506">
        <v>4198</v>
      </c>
      <c r="Y72" s="126" t="s">
        <v>215</v>
      </c>
      <c r="Z72" s="647">
        <f aca="true" t="shared" si="3" ref="Z72:Z78">X72+V72</f>
        <v>16598</v>
      </c>
    </row>
    <row r="73" spans="1:26" ht="33" customHeight="1">
      <c r="A73" s="391"/>
      <c r="B73" s="316"/>
      <c r="C73" s="503"/>
      <c r="D73" s="499"/>
      <c r="E73" s="315"/>
      <c r="F73" s="307"/>
      <c r="G73" s="269"/>
      <c r="H73" s="295"/>
      <c r="I73" s="161"/>
      <c r="J73" s="307"/>
      <c r="K73" s="269"/>
      <c r="L73" s="295"/>
      <c r="M73" s="126"/>
      <c r="N73" s="307"/>
      <c r="O73" s="269"/>
      <c r="P73" s="295"/>
      <c r="Q73" s="126"/>
      <c r="R73" s="307"/>
      <c r="S73" s="269" t="s">
        <v>216</v>
      </c>
      <c r="T73" s="506">
        <v>31900</v>
      </c>
      <c r="U73" s="126" t="s">
        <v>216</v>
      </c>
      <c r="V73" s="508">
        <v>31900</v>
      </c>
      <c r="W73" s="269"/>
      <c r="X73" s="506">
        <v>7160</v>
      </c>
      <c r="Y73" s="126" t="s">
        <v>216</v>
      </c>
      <c r="Z73" s="647">
        <f t="shared" si="3"/>
        <v>39060</v>
      </c>
    </row>
    <row r="74" spans="1:26" ht="33" customHeight="1">
      <c r="A74" s="391"/>
      <c r="B74" s="316"/>
      <c r="C74" s="503"/>
      <c r="D74" s="499"/>
      <c r="E74" s="315"/>
      <c r="F74" s="307"/>
      <c r="G74" s="269"/>
      <c r="H74" s="295"/>
      <c r="I74" s="161"/>
      <c r="J74" s="307"/>
      <c r="K74" s="269"/>
      <c r="L74" s="295"/>
      <c r="M74" s="126"/>
      <c r="N74" s="307"/>
      <c r="O74" s="269"/>
      <c r="P74" s="295"/>
      <c r="Q74" s="126"/>
      <c r="R74" s="307"/>
      <c r="S74" s="269" t="s">
        <v>217</v>
      </c>
      <c r="T74" s="506">
        <v>64076</v>
      </c>
      <c r="U74" s="126" t="s">
        <v>217</v>
      </c>
      <c r="V74" s="508">
        <v>64076</v>
      </c>
      <c r="W74" s="269"/>
      <c r="X74" s="506">
        <v>19744</v>
      </c>
      <c r="Y74" s="126" t="s">
        <v>217</v>
      </c>
      <c r="Z74" s="647">
        <f t="shared" si="3"/>
        <v>83820</v>
      </c>
    </row>
    <row r="75" spans="1:26" ht="33" customHeight="1">
      <c r="A75" s="391"/>
      <c r="B75" s="316"/>
      <c r="C75" s="503"/>
      <c r="D75" s="499"/>
      <c r="E75" s="315"/>
      <c r="F75" s="307"/>
      <c r="G75" s="269"/>
      <c r="H75" s="295"/>
      <c r="I75" s="161"/>
      <c r="J75" s="307"/>
      <c r="K75" s="269"/>
      <c r="L75" s="295"/>
      <c r="M75" s="126"/>
      <c r="N75" s="307"/>
      <c r="O75" s="269"/>
      <c r="P75" s="295"/>
      <c r="Q75" s="126"/>
      <c r="R75" s="307"/>
      <c r="S75" s="269" t="s">
        <v>218</v>
      </c>
      <c r="T75" s="506">
        <v>35090</v>
      </c>
      <c r="U75" s="126" t="s">
        <v>218</v>
      </c>
      <c r="V75" s="508">
        <v>35090</v>
      </c>
      <c r="W75" s="269"/>
      <c r="X75" s="506">
        <v>75558</v>
      </c>
      <c r="Y75" s="126" t="s">
        <v>124</v>
      </c>
      <c r="Z75" s="647">
        <f t="shared" si="3"/>
        <v>110648</v>
      </c>
    </row>
    <row r="76" spans="1:26" ht="33" customHeight="1">
      <c r="A76" s="391"/>
      <c r="B76" s="316"/>
      <c r="C76" s="503"/>
      <c r="D76" s="499"/>
      <c r="E76" s="315"/>
      <c r="F76" s="307"/>
      <c r="G76" s="269"/>
      <c r="H76" s="295"/>
      <c r="I76" s="161"/>
      <c r="J76" s="307"/>
      <c r="K76" s="269"/>
      <c r="L76" s="295"/>
      <c r="M76" s="126"/>
      <c r="N76" s="307"/>
      <c r="O76" s="269"/>
      <c r="P76" s="295"/>
      <c r="Q76" s="126"/>
      <c r="R76" s="307"/>
      <c r="S76" s="269" t="s">
        <v>219</v>
      </c>
      <c r="T76" s="506">
        <v>178640</v>
      </c>
      <c r="U76" s="126" t="s">
        <v>219</v>
      </c>
      <c r="V76" s="508">
        <v>178640</v>
      </c>
      <c r="W76" s="269" t="s">
        <v>219</v>
      </c>
      <c r="X76" s="506">
        <v>-178640</v>
      </c>
      <c r="Y76" s="126" t="s">
        <v>125</v>
      </c>
      <c r="Z76" s="647">
        <v>99820</v>
      </c>
    </row>
    <row r="77" spans="1:26" ht="33" customHeight="1">
      <c r="A77" s="391"/>
      <c r="B77" s="316"/>
      <c r="C77" s="503"/>
      <c r="D77" s="499"/>
      <c r="E77" s="315"/>
      <c r="F77" s="307"/>
      <c r="G77" s="269"/>
      <c r="H77" s="295"/>
      <c r="I77" s="161"/>
      <c r="J77" s="307"/>
      <c r="K77" s="269"/>
      <c r="L77" s="295"/>
      <c r="M77" s="126"/>
      <c r="N77" s="307"/>
      <c r="O77" s="269"/>
      <c r="P77" s="295"/>
      <c r="Q77" s="126"/>
      <c r="R77" s="307"/>
      <c r="S77" s="269" t="s">
        <v>220</v>
      </c>
      <c r="T77" s="506">
        <v>503200</v>
      </c>
      <c r="U77" s="126" t="s">
        <v>220</v>
      </c>
      <c r="V77" s="508">
        <v>503200</v>
      </c>
      <c r="W77" s="269" t="s">
        <v>125</v>
      </c>
      <c r="X77" s="506">
        <v>99820</v>
      </c>
      <c r="Y77" s="126" t="s">
        <v>220</v>
      </c>
      <c r="Z77" s="647">
        <v>503200</v>
      </c>
    </row>
    <row r="78" spans="1:26" ht="33" customHeight="1">
      <c r="A78" s="391"/>
      <c r="B78" s="316"/>
      <c r="C78" s="503"/>
      <c r="D78" s="499"/>
      <c r="E78" s="315"/>
      <c r="F78" s="307"/>
      <c r="G78" s="269"/>
      <c r="H78" s="295"/>
      <c r="I78" s="161"/>
      <c r="J78" s="307"/>
      <c r="K78" s="269"/>
      <c r="L78" s="295"/>
      <c r="M78" s="126"/>
      <c r="N78" s="307"/>
      <c r="O78" s="269"/>
      <c r="P78" s="295"/>
      <c r="Q78" s="126"/>
      <c r="R78" s="307"/>
      <c r="S78" s="269" t="s">
        <v>221</v>
      </c>
      <c r="T78" s="506">
        <v>19980</v>
      </c>
      <c r="U78" s="126" t="s">
        <v>221</v>
      </c>
      <c r="V78" s="508">
        <v>19980</v>
      </c>
      <c r="W78" s="269"/>
      <c r="X78" s="506"/>
      <c r="Y78" s="126" t="s">
        <v>221</v>
      </c>
      <c r="Z78" s="647">
        <f t="shared" si="3"/>
        <v>19980</v>
      </c>
    </row>
    <row r="79" spans="1:26" ht="33" customHeight="1">
      <c r="A79" s="310" t="s">
        <v>260</v>
      </c>
      <c r="B79" s="509" t="s">
        <v>261</v>
      </c>
      <c r="C79" s="510"/>
      <c r="D79" s="364" t="s">
        <v>262</v>
      </c>
      <c r="E79" s="315"/>
      <c r="F79" s="307"/>
      <c r="G79" s="269"/>
      <c r="H79" s="295"/>
      <c r="I79" s="161"/>
      <c r="J79" s="307"/>
      <c r="K79" s="269"/>
      <c r="L79" s="295"/>
      <c r="M79" s="126"/>
      <c r="N79" s="307"/>
      <c r="O79" s="269"/>
      <c r="P79" s="295"/>
      <c r="Q79" s="126"/>
      <c r="R79" s="307"/>
      <c r="S79" s="269"/>
      <c r="T79" s="506"/>
      <c r="U79" s="326"/>
      <c r="V79" s="326">
        <f>V80</f>
        <v>644302</v>
      </c>
      <c r="W79" s="269"/>
      <c r="X79" s="507">
        <f>X80</f>
        <v>191218</v>
      </c>
      <c r="Y79" s="326"/>
      <c r="Z79" s="326">
        <f>Z80</f>
        <v>835520</v>
      </c>
    </row>
    <row r="80" spans="1:26" ht="54.75" customHeight="1">
      <c r="A80" s="130" t="s">
        <v>739</v>
      </c>
      <c r="B80" s="130" t="s">
        <v>36</v>
      </c>
      <c r="C80" s="131" t="s">
        <v>198</v>
      </c>
      <c r="D80" s="313" t="s">
        <v>724</v>
      </c>
      <c r="E80" s="315"/>
      <c r="F80" s="307"/>
      <c r="G80" s="269"/>
      <c r="H80" s="295"/>
      <c r="I80" s="161"/>
      <c r="J80" s="307"/>
      <c r="K80" s="269"/>
      <c r="L80" s="295"/>
      <c r="M80" s="126"/>
      <c r="N80" s="307"/>
      <c r="O80" s="269"/>
      <c r="P80" s="295"/>
      <c r="Q80" s="126"/>
      <c r="R80" s="307"/>
      <c r="S80" s="515"/>
      <c r="T80" s="507">
        <f>SUM(T81:T93)</f>
        <v>566502</v>
      </c>
      <c r="U80" s="588"/>
      <c r="V80" s="326">
        <f>SUM(V81:V94)</f>
        <v>644302</v>
      </c>
      <c r="W80" s="515"/>
      <c r="X80" s="507">
        <f>SUM(X81:X95)</f>
        <v>191218</v>
      </c>
      <c r="Y80" s="588"/>
      <c r="Z80" s="326">
        <f>SUM(Z81:Z95)</f>
        <v>835520</v>
      </c>
    </row>
    <row r="81" spans="1:26" ht="33" customHeight="1">
      <c r="A81" s="391"/>
      <c r="B81" s="316"/>
      <c r="C81" s="503"/>
      <c r="D81" s="499"/>
      <c r="E81" s="315"/>
      <c r="F81" s="307"/>
      <c r="G81" s="269"/>
      <c r="H81" s="295"/>
      <c r="I81" s="161"/>
      <c r="J81" s="307"/>
      <c r="K81" s="269"/>
      <c r="L81" s="295"/>
      <c r="M81" s="126"/>
      <c r="N81" s="307"/>
      <c r="O81" s="269"/>
      <c r="P81" s="295"/>
      <c r="Q81" s="126"/>
      <c r="R81" s="307"/>
      <c r="S81" s="516" t="s">
        <v>223</v>
      </c>
      <c r="T81" s="517">
        <v>28000</v>
      </c>
      <c r="U81" s="569" t="s">
        <v>223</v>
      </c>
      <c r="V81" s="513">
        <v>28000</v>
      </c>
      <c r="W81" s="516"/>
      <c r="X81" s="517"/>
      <c r="Y81" s="569" t="s">
        <v>595</v>
      </c>
      <c r="Z81" s="513">
        <v>28000</v>
      </c>
    </row>
    <row r="82" spans="1:26" ht="45" customHeight="1">
      <c r="A82" s="391"/>
      <c r="B82" s="316"/>
      <c r="C82" s="503"/>
      <c r="D82" s="499"/>
      <c r="E82" s="315"/>
      <c r="F82" s="307"/>
      <c r="G82" s="269"/>
      <c r="H82" s="295"/>
      <c r="I82" s="161"/>
      <c r="J82" s="307"/>
      <c r="K82" s="269"/>
      <c r="L82" s="295"/>
      <c r="M82" s="126"/>
      <c r="N82" s="307"/>
      <c r="O82" s="269"/>
      <c r="P82" s="295"/>
      <c r="Q82" s="126"/>
      <c r="R82" s="307"/>
      <c r="S82" s="516" t="s">
        <v>222</v>
      </c>
      <c r="T82" s="517">
        <v>116933</v>
      </c>
      <c r="U82" s="569" t="s">
        <v>222</v>
      </c>
      <c r="V82" s="513">
        <v>116933</v>
      </c>
      <c r="W82" s="516"/>
      <c r="X82" s="517"/>
      <c r="Y82" s="569" t="s">
        <v>222</v>
      </c>
      <c r="Z82" s="513">
        <v>116933</v>
      </c>
    </row>
    <row r="83" spans="1:26" ht="33" customHeight="1">
      <c r="A83" s="391"/>
      <c r="B83" s="316"/>
      <c r="C83" s="503"/>
      <c r="D83" s="499"/>
      <c r="E83" s="315"/>
      <c r="F83" s="307"/>
      <c r="G83" s="269"/>
      <c r="H83" s="295"/>
      <c r="I83" s="161"/>
      <c r="J83" s="307"/>
      <c r="K83" s="269"/>
      <c r="L83" s="295"/>
      <c r="M83" s="126"/>
      <c r="N83" s="307"/>
      <c r="O83" s="269"/>
      <c r="P83" s="295"/>
      <c r="Q83" s="126"/>
      <c r="R83" s="307"/>
      <c r="S83" s="519" t="s">
        <v>224</v>
      </c>
      <c r="T83" s="520">
        <v>7560</v>
      </c>
      <c r="U83" s="569" t="s">
        <v>224</v>
      </c>
      <c r="V83" s="513">
        <v>7560</v>
      </c>
      <c r="W83" s="519"/>
      <c r="X83" s="520"/>
      <c r="Y83" s="569" t="s">
        <v>224</v>
      </c>
      <c r="Z83" s="513">
        <v>7560</v>
      </c>
    </row>
    <row r="84" spans="1:26" ht="33" customHeight="1">
      <c r="A84" s="391"/>
      <c r="B84" s="316"/>
      <c r="C84" s="503"/>
      <c r="D84" s="499"/>
      <c r="E84" s="315"/>
      <c r="F84" s="307"/>
      <c r="G84" s="269"/>
      <c r="H84" s="295"/>
      <c r="I84" s="161"/>
      <c r="J84" s="307"/>
      <c r="K84" s="269"/>
      <c r="L84" s="295"/>
      <c r="M84" s="126"/>
      <c r="N84" s="307"/>
      <c r="O84" s="269"/>
      <c r="P84" s="295"/>
      <c r="Q84" s="126"/>
      <c r="R84" s="307"/>
      <c r="S84" s="519" t="s">
        <v>225</v>
      </c>
      <c r="T84" s="520">
        <v>76906</v>
      </c>
      <c r="U84" s="569" t="s">
        <v>225</v>
      </c>
      <c r="V84" s="513">
        <v>76906</v>
      </c>
      <c r="W84" s="519"/>
      <c r="X84" s="520"/>
      <c r="Y84" s="569" t="s">
        <v>225</v>
      </c>
      <c r="Z84" s="513">
        <v>76906</v>
      </c>
    </row>
    <row r="85" spans="1:26" ht="33" customHeight="1">
      <c r="A85" s="391"/>
      <c r="B85" s="316"/>
      <c r="C85" s="503"/>
      <c r="D85" s="499"/>
      <c r="E85" s="315"/>
      <c r="F85" s="307"/>
      <c r="G85" s="269"/>
      <c r="H85" s="295"/>
      <c r="I85" s="161"/>
      <c r="J85" s="307"/>
      <c r="K85" s="269"/>
      <c r="L85" s="295"/>
      <c r="M85" s="126"/>
      <c r="N85" s="307"/>
      <c r="O85" s="269"/>
      <c r="P85" s="295"/>
      <c r="Q85" s="126"/>
      <c r="R85" s="307"/>
      <c r="S85" s="519" t="s">
        <v>226</v>
      </c>
      <c r="T85" s="520">
        <v>14600</v>
      </c>
      <c r="U85" s="569" t="s">
        <v>226</v>
      </c>
      <c r="V85" s="513">
        <v>14600</v>
      </c>
      <c r="W85" s="519"/>
      <c r="X85" s="520"/>
      <c r="Y85" s="569" t="s">
        <v>226</v>
      </c>
      <c r="Z85" s="513">
        <v>14600</v>
      </c>
    </row>
    <row r="86" spans="1:26" ht="30" customHeight="1">
      <c r="A86" s="391"/>
      <c r="B86" s="316"/>
      <c r="C86" s="503"/>
      <c r="D86" s="499"/>
      <c r="E86" s="315"/>
      <c r="F86" s="307"/>
      <c r="G86" s="269"/>
      <c r="H86" s="295"/>
      <c r="I86" s="161"/>
      <c r="J86" s="307"/>
      <c r="K86" s="269"/>
      <c r="L86" s="295"/>
      <c r="M86" s="126"/>
      <c r="N86" s="307"/>
      <c r="O86" s="269"/>
      <c r="P86" s="295"/>
      <c r="Q86" s="126"/>
      <c r="R86" s="307"/>
      <c r="S86" s="519" t="s">
        <v>227</v>
      </c>
      <c r="T86" s="520">
        <v>80250</v>
      </c>
      <c r="U86" s="569" t="s">
        <v>227</v>
      </c>
      <c r="V86" s="513">
        <v>80250</v>
      </c>
      <c r="W86" s="519"/>
      <c r="X86" s="520"/>
      <c r="Y86" s="569" t="s">
        <v>227</v>
      </c>
      <c r="Z86" s="513">
        <v>80250</v>
      </c>
    </row>
    <row r="87" spans="1:26" ht="36" customHeight="1">
      <c r="A87" s="391"/>
      <c r="B87" s="316"/>
      <c r="C87" s="503"/>
      <c r="D87" s="499"/>
      <c r="E87" s="315"/>
      <c r="F87" s="307"/>
      <c r="G87" s="269"/>
      <c r="H87" s="295"/>
      <c r="I87" s="161"/>
      <c r="J87" s="307"/>
      <c r="K87" s="269"/>
      <c r="L87" s="295"/>
      <c r="M87" s="126"/>
      <c r="N87" s="307"/>
      <c r="O87" s="269"/>
      <c r="P87" s="295"/>
      <c r="Q87" s="126"/>
      <c r="R87" s="307"/>
      <c r="S87" s="519" t="s">
        <v>228</v>
      </c>
      <c r="T87" s="520">
        <v>81928</v>
      </c>
      <c r="U87" s="541" t="s">
        <v>228</v>
      </c>
      <c r="V87" s="513">
        <v>81928</v>
      </c>
      <c r="W87" s="519"/>
      <c r="X87" s="520"/>
      <c r="Y87" s="569" t="s">
        <v>228</v>
      </c>
      <c r="Z87" s="513">
        <v>81928</v>
      </c>
    </row>
    <row r="88" spans="1:26" ht="36" customHeight="1">
      <c r="A88" s="391"/>
      <c r="B88" s="316"/>
      <c r="C88" s="503"/>
      <c r="D88" s="499"/>
      <c r="E88" s="315"/>
      <c r="F88" s="307"/>
      <c r="G88" s="269"/>
      <c r="H88" s="295"/>
      <c r="I88" s="161"/>
      <c r="J88" s="307"/>
      <c r="K88" s="269"/>
      <c r="L88" s="295"/>
      <c r="M88" s="126"/>
      <c r="N88" s="307"/>
      <c r="O88" s="269"/>
      <c r="P88" s="295"/>
      <c r="Q88" s="126"/>
      <c r="R88" s="307"/>
      <c r="S88" s="519"/>
      <c r="T88" s="520"/>
      <c r="U88" s="541" t="s">
        <v>370</v>
      </c>
      <c r="V88" s="513">
        <v>9000</v>
      </c>
      <c r="W88" s="519"/>
      <c r="X88" s="520"/>
      <c r="Y88" s="569" t="s">
        <v>370</v>
      </c>
      <c r="Z88" s="513">
        <v>9000</v>
      </c>
    </row>
    <row r="89" spans="1:26" ht="68.25" customHeight="1">
      <c r="A89" s="391"/>
      <c r="B89" s="316"/>
      <c r="C89" s="503"/>
      <c r="D89" s="499"/>
      <c r="E89" s="315"/>
      <c r="F89" s="307"/>
      <c r="G89" s="269"/>
      <c r="H89" s="295"/>
      <c r="I89" s="161"/>
      <c r="J89" s="307"/>
      <c r="K89" s="269"/>
      <c r="L89" s="295"/>
      <c r="M89" s="126"/>
      <c r="N89" s="307"/>
      <c r="O89" s="269"/>
      <c r="P89" s="295"/>
      <c r="Q89" s="126"/>
      <c r="R89" s="307"/>
      <c r="S89" s="519" t="s">
        <v>229</v>
      </c>
      <c r="T89" s="520">
        <v>54425</v>
      </c>
      <c r="U89" s="569" t="s">
        <v>229</v>
      </c>
      <c r="V89" s="513">
        <v>54425</v>
      </c>
      <c r="W89" s="519"/>
      <c r="X89" s="520"/>
      <c r="Y89" s="569" t="s">
        <v>229</v>
      </c>
      <c r="Z89" s="513">
        <v>54425</v>
      </c>
    </row>
    <row r="90" spans="1:26" ht="63.75" customHeight="1">
      <c r="A90" s="391"/>
      <c r="B90" s="316"/>
      <c r="C90" s="503"/>
      <c r="D90" s="499"/>
      <c r="E90" s="315"/>
      <c r="F90" s="307"/>
      <c r="G90" s="269"/>
      <c r="H90" s="295"/>
      <c r="I90" s="161"/>
      <c r="J90" s="307"/>
      <c r="K90" s="269"/>
      <c r="L90" s="295"/>
      <c r="M90" s="126"/>
      <c r="N90" s="307"/>
      <c r="O90" s="269"/>
      <c r="P90" s="295"/>
      <c r="Q90" s="126"/>
      <c r="R90" s="307"/>
      <c r="S90" s="519" t="s">
        <v>230</v>
      </c>
      <c r="T90" s="520">
        <v>36000</v>
      </c>
      <c r="U90" s="569" t="s">
        <v>230</v>
      </c>
      <c r="V90" s="513">
        <v>36000</v>
      </c>
      <c r="W90" s="519"/>
      <c r="X90" s="520"/>
      <c r="Y90" s="569" t="s">
        <v>230</v>
      </c>
      <c r="Z90" s="513">
        <v>36000</v>
      </c>
    </row>
    <row r="91" spans="1:26" ht="42" customHeight="1">
      <c r="A91" s="391"/>
      <c r="B91" s="316"/>
      <c r="C91" s="503"/>
      <c r="D91" s="499"/>
      <c r="E91" s="315"/>
      <c r="F91" s="307"/>
      <c r="G91" s="269"/>
      <c r="H91" s="295"/>
      <c r="I91" s="161"/>
      <c r="J91" s="307"/>
      <c r="K91" s="269"/>
      <c r="L91" s="295"/>
      <c r="M91" s="126"/>
      <c r="N91" s="307"/>
      <c r="O91" s="269"/>
      <c r="P91" s="295"/>
      <c r="Q91" s="126"/>
      <c r="R91" s="307"/>
      <c r="S91" s="519" t="s">
        <v>231</v>
      </c>
      <c r="T91" s="520">
        <v>52000</v>
      </c>
      <c r="U91" s="569" t="s">
        <v>231</v>
      </c>
      <c r="V91" s="513">
        <v>52000</v>
      </c>
      <c r="W91" s="519"/>
      <c r="X91" s="520"/>
      <c r="Y91" s="569" t="s">
        <v>231</v>
      </c>
      <c r="Z91" s="513">
        <v>52000</v>
      </c>
    </row>
    <row r="92" spans="1:26" ht="33" customHeight="1">
      <c r="A92" s="391"/>
      <c r="B92" s="316"/>
      <c r="C92" s="503"/>
      <c r="D92" s="499"/>
      <c r="E92" s="315"/>
      <c r="F92" s="307"/>
      <c r="G92" s="269"/>
      <c r="H92" s="295"/>
      <c r="I92" s="161"/>
      <c r="J92" s="307"/>
      <c r="K92" s="269"/>
      <c r="L92" s="295"/>
      <c r="M92" s="126"/>
      <c r="N92" s="307"/>
      <c r="O92" s="269"/>
      <c r="P92" s="295"/>
      <c r="Q92" s="126"/>
      <c r="R92" s="307"/>
      <c r="S92" s="519" t="s">
        <v>232</v>
      </c>
      <c r="T92" s="520">
        <v>8000</v>
      </c>
      <c r="U92" s="569" t="s">
        <v>232</v>
      </c>
      <c r="V92" s="513">
        <v>8000</v>
      </c>
      <c r="W92" s="519"/>
      <c r="X92" s="520"/>
      <c r="Y92" s="569" t="s">
        <v>232</v>
      </c>
      <c r="Z92" s="513">
        <v>8000</v>
      </c>
    </row>
    <row r="93" spans="1:26" ht="33" customHeight="1">
      <c r="A93" s="391"/>
      <c r="B93" s="316"/>
      <c r="C93" s="503"/>
      <c r="D93" s="499"/>
      <c r="E93" s="315"/>
      <c r="F93" s="307"/>
      <c r="G93" s="269"/>
      <c r="H93" s="295"/>
      <c r="I93" s="161"/>
      <c r="J93" s="307"/>
      <c r="K93" s="269"/>
      <c r="L93" s="295"/>
      <c r="M93" s="126"/>
      <c r="N93" s="307"/>
      <c r="O93" s="269"/>
      <c r="P93" s="295"/>
      <c r="Q93" s="126"/>
      <c r="R93" s="307"/>
      <c r="S93" s="519" t="s">
        <v>233</v>
      </c>
      <c r="T93" s="521">
        <v>9900</v>
      </c>
      <c r="U93" s="569" t="s">
        <v>233</v>
      </c>
      <c r="V93" s="545">
        <v>9900</v>
      </c>
      <c r="W93" s="519"/>
      <c r="X93" s="521"/>
      <c r="Y93" s="569" t="s">
        <v>233</v>
      </c>
      <c r="Z93" s="513">
        <v>9900</v>
      </c>
    </row>
    <row r="94" spans="1:26" ht="48.75" customHeight="1">
      <c r="A94" s="391"/>
      <c r="B94" s="316"/>
      <c r="C94" s="503"/>
      <c r="D94" s="499"/>
      <c r="E94" s="315"/>
      <c r="F94" s="307"/>
      <c r="G94" s="269"/>
      <c r="H94" s="295"/>
      <c r="I94" s="161"/>
      <c r="J94" s="307"/>
      <c r="K94" s="269"/>
      <c r="L94" s="295"/>
      <c r="M94" s="126"/>
      <c r="N94" s="307"/>
      <c r="O94" s="269"/>
      <c r="P94" s="295"/>
      <c r="Q94" s="126"/>
      <c r="R94" s="307"/>
      <c r="S94" s="539" t="s">
        <v>249</v>
      </c>
      <c r="T94" s="521">
        <v>68800</v>
      </c>
      <c r="U94" s="569" t="s">
        <v>249</v>
      </c>
      <c r="V94" s="545">
        <v>68800</v>
      </c>
      <c r="W94" s="539"/>
      <c r="X94" s="521"/>
      <c r="Y94" s="569" t="s">
        <v>249</v>
      </c>
      <c r="Z94" s="513">
        <v>68800</v>
      </c>
    </row>
    <row r="95" spans="1:26" ht="81" customHeight="1">
      <c r="A95" s="391"/>
      <c r="B95" s="316"/>
      <c r="C95" s="503"/>
      <c r="D95" s="499"/>
      <c r="E95" s="315"/>
      <c r="F95" s="307"/>
      <c r="G95" s="269"/>
      <c r="H95" s="295"/>
      <c r="I95" s="161"/>
      <c r="J95" s="307"/>
      <c r="K95" s="269"/>
      <c r="L95" s="295"/>
      <c r="M95" s="126"/>
      <c r="N95" s="307"/>
      <c r="O95" s="269"/>
      <c r="P95" s="295"/>
      <c r="Q95" s="126"/>
      <c r="R95" s="307"/>
      <c r="S95" s="539"/>
      <c r="T95" s="521"/>
      <c r="U95" s="569"/>
      <c r="V95" s="545"/>
      <c r="W95" s="566" t="s">
        <v>135</v>
      </c>
      <c r="X95" s="563">
        <v>191218</v>
      </c>
      <c r="Y95" s="569" t="s">
        <v>135</v>
      </c>
      <c r="Z95" s="513">
        <f>V95+X95</f>
        <v>191218</v>
      </c>
    </row>
    <row r="96" spans="1:26" ht="63" customHeight="1">
      <c r="A96" s="310" t="s">
        <v>753</v>
      </c>
      <c r="B96" s="310" t="s">
        <v>53</v>
      </c>
      <c r="C96" s="311" t="s">
        <v>710</v>
      </c>
      <c r="D96" s="547" t="s">
        <v>754</v>
      </c>
      <c r="E96" s="315"/>
      <c r="F96" s="307"/>
      <c r="G96" s="269"/>
      <c r="H96" s="295"/>
      <c r="I96" s="161"/>
      <c r="J96" s="307"/>
      <c r="K96" s="269"/>
      <c r="L96" s="295"/>
      <c r="M96" s="126"/>
      <c r="N96" s="307"/>
      <c r="O96" s="269"/>
      <c r="P96" s="295"/>
      <c r="Q96" s="126"/>
      <c r="R96" s="307"/>
      <c r="S96" s="518"/>
      <c r="T96" s="513"/>
      <c r="U96" s="126"/>
      <c r="V96" s="325">
        <f>SUM(V98:V100)</f>
        <v>219587</v>
      </c>
      <c r="W96" s="518"/>
      <c r="X96" s="682">
        <f>X97</f>
        <v>25000</v>
      </c>
      <c r="Y96" s="126"/>
      <c r="Z96" s="325">
        <f>SUM(Z97:Z100)</f>
        <v>244587</v>
      </c>
    </row>
    <row r="97" spans="1:26" ht="63" customHeight="1">
      <c r="A97" s="651"/>
      <c r="B97" s="652"/>
      <c r="C97" s="653"/>
      <c r="D97" s="654"/>
      <c r="E97" s="315"/>
      <c r="F97" s="307"/>
      <c r="G97" s="269"/>
      <c r="H97" s="295"/>
      <c r="I97" s="161"/>
      <c r="J97" s="307"/>
      <c r="K97" s="269"/>
      <c r="L97" s="295"/>
      <c r="M97" s="126"/>
      <c r="N97" s="307"/>
      <c r="O97" s="269"/>
      <c r="P97" s="295"/>
      <c r="Q97" s="126"/>
      <c r="R97" s="307"/>
      <c r="S97" s="518"/>
      <c r="T97" s="513"/>
      <c r="U97" s="126"/>
      <c r="V97" s="325"/>
      <c r="W97" s="569" t="s">
        <v>596</v>
      </c>
      <c r="X97" s="513">
        <v>25000</v>
      </c>
      <c r="Y97" s="569" t="s">
        <v>596</v>
      </c>
      <c r="Z97" s="322">
        <v>25000</v>
      </c>
    </row>
    <row r="98" spans="1:26" ht="78" customHeight="1">
      <c r="A98" s="391"/>
      <c r="B98" s="316"/>
      <c r="C98" s="503"/>
      <c r="D98" s="499"/>
      <c r="E98" s="315"/>
      <c r="F98" s="307"/>
      <c r="G98" s="269"/>
      <c r="H98" s="295"/>
      <c r="I98" s="161"/>
      <c r="J98" s="307"/>
      <c r="K98" s="269"/>
      <c r="L98" s="295"/>
      <c r="M98" s="126"/>
      <c r="N98" s="307"/>
      <c r="O98" s="269"/>
      <c r="P98" s="295"/>
      <c r="Q98" s="126"/>
      <c r="R98" s="307"/>
      <c r="S98" s="514"/>
      <c r="T98" s="513"/>
      <c r="U98" s="126" t="s">
        <v>437</v>
      </c>
      <c r="V98" s="307">
        <v>39587</v>
      </c>
      <c r="W98" s="514"/>
      <c r="X98" s="513"/>
      <c r="Y98" s="126" t="s">
        <v>437</v>
      </c>
      <c r="Z98" s="307">
        <v>39587</v>
      </c>
    </row>
    <row r="99" spans="1:26" ht="21.75" customHeight="1">
      <c r="A99" s="391"/>
      <c r="B99" s="316"/>
      <c r="C99" s="503"/>
      <c r="D99" s="499"/>
      <c r="E99" s="315"/>
      <c r="F99" s="307"/>
      <c r="G99" s="269"/>
      <c r="H99" s="295"/>
      <c r="I99" s="161"/>
      <c r="J99" s="307"/>
      <c r="K99" s="269"/>
      <c r="L99" s="295"/>
      <c r="M99" s="126"/>
      <c r="N99" s="307"/>
      <c r="O99" s="269"/>
      <c r="P99" s="295"/>
      <c r="Q99" s="126"/>
      <c r="R99" s="307"/>
      <c r="S99" s="514"/>
      <c r="T99" s="513"/>
      <c r="U99" s="126" t="s">
        <v>473</v>
      </c>
      <c r="V99" s="307">
        <v>10000</v>
      </c>
      <c r="W99" s="514"/>
      <c r="X99" s="513"/>
      <c r="Y99" s="126" t="s">
        <v>473</v>
      </c>
      <c r="Z99" s="307">
        <v>10000</v>
      </c>
    </row>
    <row r="100" spans="1:26" ht="83.25" customHeight="1">
      <c r="A100" s="392"/>
      <c r="B100" s="393"/>
      <c r="C100" s="496"/>
      <c r="D100" s="500"/>
      <c r="E100" s="315"/>
      <c r="F100" s="307"/>
      <c r="G100" s="269"/>
      <c r="H100" s="295"/>
      <c r="I100" s="161"/>
      <c r="J100" s="307"/>
      <c r="K100" s="269"/>
      <c r="L100" s="295"/>
      <c r="M100" s="126"/>
      <c r="N100" s="307"/>
      <c r="O100" s="269"/>
      <c r="P100" s="295"/>
      <c r="Q100" s="126"/>
      <c r="R100" s="307"/>
      <c r="S100" s="546" t="s">
        <v>246</v>
      </c>
      <c r="T100" s="517">
        <v>120000</v>
      </c>
      <c r="U100" s="641" t="s">
        <v>610</v>
      </c>
      <c r="V100" s="513">
        <v>170000</v>
      </c>
      <c r="W100" s="546"/>
      <c r="X100" s="517"/>
      <c r="Y100" s="641" t="s">
        <v>610</v>
      </c>
      <c r="Z100" s="513">
        <v>170000</v>
      </c>
    </row>
    <row r="101" spans="1:26" ht="33" customHeight="1">
      <c r="A101" s="310" t="s">
        <v>743</v>
      </c>
      <c r="B101" s="310" t="s">
        <v>47</v>
      </c>
      <c r="C101" s="311" t="s">
        <v>713</v>
      </c>
      <c r="D101" s="547" t="s">
        <v>744</v>
      </c>
      <c r="E101" s="315"/>
      <c r="F101" s="307"/>
      <c r="G101" s="269"/>
      <c r="H101" s="295"/>
      <c r="I101" s="161"/>
      <c r="J101" s="307"/>
      <c r="K101" s="269"/>
      <c r="L101" s="295"/>
      <c r="M101" s="126"/>
      <c r="N101" s="307"/>
      <c r="O101" s="269"/>
      <c r="P101" s="295"/>
      <c r="Q101" s="126"/>
      <c r="R101" s="307"/>
      <c r="S101" s="548"/>
      <c r="T101" s="325">
        <v>7000</v>
      </c>
      <c r="U101" s="541"/>
      <c r="V101" s="325">
        <f>SUM(V102:V103)</f>
        <v>38000</v>
      </c>
      <c r="W101" s="548"/>
      <c r="X101" s="325"/>
      <c r="Y101" s="541"/>
      <c r="Z101" s="325">
        <f>SUM(Z102:Z103)</f>
        <v>38000</v>
      </c>
    </row>
    <row r="102" spans="1:26" ht="24" customHeight="1">
      <c r="A102" s="391"/>
      <c r="B102" s="316"/>
      <c r="C102" s="503"/>
      <c r="D102" s="499"/>
      <c r="E102" s="315"/>
      <c r="F102" s="307"/>
      <c r="G102" s="269"/>
      <c r="H102" s="295"/>
      <c r="I102" s="161"/>
      <c r="J102" s="307"/>
      <c r="K102" s="269"/>
      <c r="L102" s="295"/>
      <c r="M102" s="126"/>
      <c r="N102" s="307"/>
      <c r="O102" s="269"/>
      <c r="P102" s="295"/>
      <c r="Q102" s="126"/>
      <c r="R102" s="307"/>
      <c r="S102" s="548" t="s">
        <v>247</v>
      </c>
      <c r="T102" s="322">
        <v>10000</v>
      </c>
      <c r="U102" s="541" t="s">
        <v>247</v>
      </c>
      <c r="V102" s="322">
        <v>10000</v>
      </c>
      <c r="W102" s="548"/>
      <c r="X102" s="322"/>
      <c r="Y102" s="541" t="s">
        <v>247</v>
      </c>
      <c r="Z102" s="322">
        <v>10000</v>
      </c>
    </row>
    <row r="103" spans="1:26" ht="51.75" customHeight="1">
      <c r="A103" s="391"/>
      <c r="B103" s="316"/>
      <c r="C103" s="503"/>
      <c r="D103" s="499"/>
      <c r="E103" s="315"/>
      <c r="F103" s="307"/>
      <c r="G103" s="269"/>
      <c r="H103" s="295"/>
      <c r="I103" s="161"/>
      <c r="J103" s="307"/>
      <c r="K103" s="269"/>
      <c r="L103" s="295"/>
      <c r="M103" s="126"/>
      <c r="N103" s="307"/>
      <c r="O103" s="269"/>
      <c r="P103" s="295"/>
      <c r="Q103" s="126"/>
      <c r="R103" s="307"/>
      <c r="S103" s="514"/>
      <c r="T103" s="513"/>
      <c r="U103" s="126" t="s">
        <v>248</v>
      </c>
      <c r="V103" s="307">
        <v>28000</v>
      </c>
      <c r="W103" s="514"/>
      <c r="X103" s="513"/>
      <c r="Y103" s="126" t="s">
        <v>248</v>
      </c>
      <c r="Z103" s="307">
        <v>28000</v>
      </c>
    </row>
    <row r="104" spans="1:26" ht="38.25" customHeight="1">
      <c r="A104" s="577" t="s">
        <v>310</v>
      </c>
      <c r="B104" s="578"/>
      <c r="C104" s="578"/>
      <c r="D104" s="578" t="s">
        <v>523</v>
      </c>
      <c r="E104" s="550"/>
      <c r="F104" s="551"/>
      <c r="G104" s="550"/>
      <c r="H104" s="551"/>
      <c r="I104" s="550"/>
      <c r="J104" s="551"/>
      <c r="K104" s="550"/>
      <c r="L104" s="491">
        <f>SUM(L105)</f>
        <v>39587</v>
      </c>
      <c r="M104" s="550"/>
      <c r="N104" s="491">
        <f>SUM(N105)</f>
        <v>39587</v>
      </c>
      <c r="O104" s="550"/>
      <c r="P104" s="491">
        <f>SUM(P105:P106)</f>
        <v>10000</v>
      </c>
      <c r="Q104" s="550"/>
      <c r="R104" s="491">
        <f>SUM(R105:R106)</f>
        <v>49587</v>
      </c>
      <c r="S104" s="552"/>
      <c r="T104" s="553">
        <f>SUM(T105:T106)</f>
        <v>-49587</v>
      </c>
      <c r="U104" s="550"/>
      <c r="V104" s="491">
        <f>V107</f>
        <v>49000</v>
      </c>
      <c r="W104" s="552"/>
      <c r="X104" s="553"/>
      <c r="Y104" s="550"/>
      <c r="Z104" s="491">
        <f>Z107</f>
        <v>49000</v>
      </c>
    </row>
    <row r="105" spans="1:26" ht="67.5" customHeight="1" hidden="1">
      <c r="A105" s="818" t="s">
        <v>753</v>
      </c>
      <c r="B105" s="818" t="s">
        <v>53</v>
      </c>
      <c r="C105" s="837" t="s">
        <v>710</v>
      </c>
      <c r="D105" s="835" t="s">
        <v>754</v>
      </c>
      <c r="E105" s="161"/>
      <c r="F105" s="307"/>
      <c r="G105" s="269"/>
      <c r="H105" s="295"/>
      <c r="I105" s="161"/>
      <c r="J105" s="307"/>
      <c r="K105" s="269" t="s">
        <v>437</v>
      </c>
      <c r="L105" s="295">
        <v>39587</v>
      </c>
      <c r="M105" s="126" t="s">
        <v>437</v>
      </c>
      <c r="N105" s="307">
        <v>39587</v>
      </c>
      <c r="O105" s="269"/>
      <c r="P105" s="295"/>
      <c r="Q105" s="126" t="s">
        <v>437</v>
      </c>
      <c r="R105" s="307">
        <v>39587</v>
      </c>
      <c r="S105" s="549" t="s">
        <v>437</v>
      </c>
      <c r="T105" s="502">
        <v>-39587</v>
      </c>
      <c r="U105" s="126"/>
      <c r="V105" s="307"/>
      <c r="W105" s="549" t="s">
        <v>437</v>
      </c>
      <c r="X105" s="502">
        <v>-39587</v>
      </c>
      <c r="Y105" s="126"/>
      <c r="Z105" s="307"/>
    </row>
    <row r="106" spans="1:26" ht="24.75" customHeight="1" hidden="1">
      <c r="A106" s="819"/>
      <c r="B106" s="819"/>
      <c r="C106" s="838"/>
      <c r="D106" s="836"/>
      <c r="E106" s="161"/>
      <c r="F106" s="307"/>
      <c r="G106" s="269"/>
      <c r="H106" s="295"/>
      <c r="I106" s="161"/>
      <c r="J106" s="307"/>
      <c r="K106" s="269"/>
      <c r="L106" s="295"/>
      <c r="M106" s="126"/>
      <c r="N106" s="307"/>
      <c r="O106" s="269" t="s">
        <v>473</v>
      </c>
      <c r="P106" s="420">
        <v>10000</v>
      </c>
      <c r="Q106" s="126" t="s">
        <v>473</v>
      </c>
      <c r="R106" s="307">
        <v>10000</v>
      </c>
      <c r="S106" s="549" t="s">
        <v>473</v>
      </c>
      <c r="T106" s="502">
        <v>-10000</v>
      </c>
      <c r="U106" s="126"/>
      <c r="V106" s="307"/>
      <c r="W106" s="549" t="s">
        <v>473</v>
      </c>
      <c r="X106" s="502">
        <v>-10000</v>
      </c>
      <c r="Y106" s="126"/>
      <c r="Z106" s="307"/>
    </row>
    <row r="107" spans="1:26" ht="69.75" customHeight="1">
      <c r="A107" s="310" t="s">
        <v>751</v>
      </c>
      <c r="B107" s="310" t="s">
        <v>52</v>
      </c>
      <c r="C107" s="311" t="s">
        <v>692</v>
      </c>
      <c r="D107" s="547" t="s">
        <v>752</v>
      </c>
      <c r="E107" s="315"/>
      <c r="F107" s="307"/>
      <c r="G107" s="269"/>
      <c r="H107" s="295"/>
      <c r="I107" s="161"/>
      <c r="J107" s="307"/>
      <c r="K107" s="269"/>
      <c r="L107" s="295"/>
      <c r="M107" s="126"/>
      <c r="N107" s="307"/>
      <c r="O107" s="269"/>
      <c r="P107" s="295"/>
      <c r="Q107" s="126"/>
      <c r="R107" s="307"/>
      <c r="S107" s="514"/>
      <c r="T107" s="513"/>
      <c r="U107" s="365" t="s">
        <v>473</v>
      </c>
      <c r="V107" s="323">
        <v>49000</v>
      </c>
      <c r="W107" s="514"/>
      <c r="X107" s="513"/>
      <c r="Y107" s="365" t="s">
        <v>473</v>
      </c>
      <c r="Z107" s="323">
        <v>49000</v>
      </c>
    </row>
    <row r="108" spans="1:26" ht="30.75" customHeight="1">
      <c r="A108" s="554" t="s">
        <v>292</v>
      </c>
      <c r="B108" s="558"/>
      <c r="C108" s="559"/>
      <c r="D108" s="560" t="s">
        <v>524</v>
      </c>
      <c r="E108" s="550"/>
      <c r="F108" s="491">
        <f>SUM(F121:F135)</f>
        <v>6634000</v>
      </c>
      <c r="G108" s="550"/>
      <c r="H108" s="491">
        <f>SUM(H121:H135)</f>
        <v>5571650</v>
      </c>
      <c r="I108" s="550"/>
      <c r="J108" s="491">
        <f>SUM(J121:J135)</f>
        <v>9925650</v>
      </c>
      <c r="K108" s="550"/>
      <c r="L108" s="491">
        <f>SUM(L121:L157)</f>
        <v>2399046</v>
      </c>
      <c r="M108" s="550"/>
      <c r="N108" s="491">
        <f>N121+N122+N123+N124+N125+N130+N131+N132+N133+N134+N135+N136+N137+N138+N143+N157+N140</f>
        <v>11882512</v>
      </c>
      <c r="O108" s="550"/>
      <c r="P108" s="491">
        <f>SUM(P121:P157)</f>
        <v>-580243</v>
      </c>
      <c r="Q108" s="550"/>
      <c r="R108" s="491">
        <f>N108+P108</f>
        <v>11302269</v>
      </c>
      <c r="S108" s="550"/>
      <c r="T108" s="491"/>
      <c r="U108" s="550"/>
      <c r="V108" s="491">
        <f>V120+V157+V109+V153+V154+V155+V156+V159+V158</f>
        <v>13802972</v>
      </c>
      <c r="W108" s="550"/>
      <c r="X108" s="491">
        <f>X109+X120+X153+X154+X155+X156+X157</f>
        <v>181225</v>
      </c>
      <c r="Y108" s="550"/>
      <c r="Z108" s="491">
        <f>Z120+Z157+Z109+Z153+Z154+Z155+Z156+Z159+Z158</f>
        <v>13984197</v>
      </c>
    </row>
    <row r="109" spans="1:26" ht="30.75" customHeight="1">
      <c r="A109" s="310" t="s">
        <v>728</v>
      </c>
      <c r="B109" s="310" t="s">
        <v>680</v>
      </c>
      <c r="C109" s="311" t="s">
        <v>681</v>
      </c>
      <c r="D109" s="364" t="s">
        <v>21</v>
      </c>
      <c r="E109" s="126"/>
      <c r="F109" s="308"/>
      <c r="G109" s="126"/>
      <c r="H109" s="308"/>
      <c r="I109" s="126"/>
      <c r="J109" s="308"/>
      <c r="K109" s="126"/>
      <c r="L109" s="308"/>
      <c r="M109" s="126"/>
      <c r="N109" s="308"/>
      <c r="O109" s="126"/>
      <c r="P109" s="308"/>
      <c r="Q109" s="126"/>
      <c r="R109" s="308"/>
      <c r="S109" s="126"/>
      <c r="T109" s="308"/>
      <c r="U109" s="126"/>
      <c r="V109" s="308">
        <f>SUM(V110:V119)</f>
        <v>182346</v>
      </c>
      <c r="W109" s="539"/>
      <c r="X109" s="679">
        <f>SUM(X113:X119)</f>
        <v>75000</v>
      </c>
      <c r="Y109" s="126"/>
      <c r="Z109" s="308">
        <f>SUM(Z110:Z119)</f>
        <v>257346</v>
      </c>
    </row>
    <row r="110" spans="1:26" ht="30.75" customHeight="1" hidden="1">
      <c r="A110" s="481"/>
      <c r="B110" s="139"/>
      <c r="C110" s="522"/>
      <c r="D110" s="492"/>
      <c r="E110" s="126"/>
      <c r="F110" s="308"/>
      <c r="G110" s="126"/>
      <c r="H110" s="308"/>
      <c r="I110" s="126"/>
      <c r="J110" s="308"/>
      <c r="K110" s="126"/>
      <c r="L110" s="308"/>
      <c r="M110" s="126"/>
      <c r="N110" s="308"/>
      <c r="O110" s="126"/>
      <c r="P110" s="308"/>
      <c r="Q110" s="126"/>
      <c r="R110" s="308"/>
      <c r="S110" s="126"/>
      <c r="T110" s="308"/>
      <c r="U110" s="126"/>
      <c r="V110" s="308"/>
      <c r="W110" s="539"/>
      <c r="X110" s="539"/>
      <c r="Y110" s="126"/>
      <c r="Z110" s="308"/>
    </row>
    <row r="111" spans="1:26" ht="30.75" customHeight="1" hidden="1">
      <c r="A111" s="481"/>
      <c r="B111" s="139"/>
      <c r="C111" s="522"/>
      <c r="D111" s="492"/>
      <c r="E111" s="126"/>
      <c r="F111" s="308"/>
      <c r="G111" s="126"/>
      <c r="H111" s="308"/>
      <c r="I111" s="126"/>
      <c r="J111" s="308"/>
      <c r="K111" s="126"/>
      <c r="L111" s="308"/>
      <c r="M111" s="126"/>
      <c r="N111" s="308"/>
      <c r="O111" s="126"/>
      <c r="P111" s="308"/>
      <c r="Q111" s="126"/>
      <c r="R111" s="308"/>
      <c r="S111" s="126"/>
      <c r="T111" s="308"/>
      <c r="U111" s="126"/>
      <c r="V111" s="308"/>
      <c r="W111" s="539"/>
      <c r="X111" s="539"/>
      <c r="Y111" s="126"/>
      <c r="Z111" s="308"/>
    </row>
    <row r="112" spans="1:26" ht="30.75" customHeight="1" hidden="1">
      <c r="A112" s="481"/>
      <c r="B112" s="139"/>
      <c r="C112" s="522"/>
      <c r="D112" s="492"/>
      <c r="E112" s="126"/>
      <c r="F112" s="308"/>
      <c r="G112" s="126"/>
      <c r="H112" s="308"/>
      <c r="I112" s="126"/>
      <c r="J112" s="308"/>
      <c r="K112" s="126"/>
      <c r="L112" s="308"/>
      <c r="M112" s="126"/>
      <c r="N112" s="308"/>
      <c r="O112" s="126"/>
      <c r="P112" s="308"/>
      <c r="Q112" s="126"/>
      <c r="R112" s="308"/>
      <c r="S112" s="126"/>
      <c r="T112" s="308"/>
      <c r="U112" s="126"/>
      <c r="V112" s="308"/>
      <c r="W112" s="539"/>
      <c r="X112" s="539"/>
      <c r="Y112" s="126"/>
      <c r="Z112" s="308"/>
    </row>
    <row r="113" spans="1:26" ht="33" customHeight="1">
      <c r="A113" s="825"/>
      <c r="B113" s="826"/>
      <c r="C113" s="827"/>
      <c r="D113" s="790"/>
      <c r="E113" s="126"/>
      <c r="F113" s="308"/>
      <c r="G113" s="126"/>
      <c r="H113" s="308"/>
      <c r="I113" s="126"/>
      <c r="J113" s="308"/>
      <c r="K113" s="126"/>
      <c r="L113" s="308"/>
      <c r="M113" s="126"/>
      <c r="N113" s="308"/>
      <c r="O113" s="126"/>
      <c r="P113" s="308"/>
      <c r="Q113" s="126"/>
      <c r="R113" s="308"/>
      <c r="S113" s="126"/>
      <c r="T113" s="308"/>
      <c r="U113" s="126" t="s">
        <v>252</v>
      </c>
      <c r="V113" s="307">
        <v>8996</v>
      </c>
      <c r="W113" s="539"/>
      <c r="X113" s="539"/>
      <c r="Y113" s="126" t="s">
        <v>252</v>
      </c>
      <c r="Z113" s="307">
        <v>8996</v>
      </c>
    </row>
    <row r="114" spans="1:26" ht="48.75" customHeight="1">
      <c r="A114" s="828"/>
      <c r="B114" s="829"/>
      <c r="C114" s="830"/>
      <c r="D114" s="791"/>
      <c r="E114" s="126"/>
      <c r="F114" s="308"/>
      <c r="G114" s="126"/>
      <c r="H114" s="308"/>
      <c r="I114" s="126"/>
      <c r="J114" s="308"/>
      <c r="K114" s="126"/>
      <c r="L114" s="308"/>
      <c r="M114" s="126"/>
      <c r="N114" s="308"/>
      <c r="O114" s="126"/>
      <c r="P114" s="308"/>
      <c r="Q114" s="126"/>
      <c r="R114" s="308"/>
      <c r="S114" s="126"/>
      <c r="T114" s="308"/>
      <c r="U114" s="586" t="s">
        <v>372</v>
      </c>
      <c r="V114" s="307">
        <v>9000</v>
      </c>
      <c r="W114" s="539"/>
      <c r="X114" s="539"/>
      <c r="Y114" s="586" t="s">
        <v>372</v>
      </c>
      <c r="Z114" s="307">
        <v>9000</v>
      </c>
    </row>
    <row r="115" spans="1:26" ht="33" customHeight="1">
      <c r="A115" s="828"/>
      <c r="B115" s="829"/>
      <c r="C115" s="830"/>
      <c r="D115" s="791"/>
      <c r="E115" s="126"/>
      <c r="F115" s="308"/>
      <c r="G115" s="126"/>
      <c r="H115" s="308"/>
      <c r="I115" s="126"/>
      <c r="J115" s="308"/>
      <c r="K115" s="126"/>
      <c r="L115" s="308"/>
      <c r="M115" s="126"/>
      <c r="N115" s="308"/>
      <c r="O115" s="126"/>
      <c r="P115" s="308"/>
      <c r="Q115" s="126"/>
      <c r="R115" s="308"/>
      <c r="S115" s="126"/>
      <c r="T115" s="308"/>
      <c r="U115" s="586" t="s">
        <v>371</v>
      </c>
      <c r="V115" s="307">
        <v>7500</v>
      </c>
      <c r="W115" s="539"/>
      <c r="X115" s="539"/>
      <c r="Y115" s="586" t="s">
        <v>371</v>
      </c>
      <c r="Z115" s="307">
        <v>7500</v>
      </c>
    </row>
    <row r="116" spans="1:26" ht="39" customHeight="1">
      <c r="A116" s="828"/>
      <c r="B116" s="829"/>
      <c r="C116" s="830"/>
      <c r="D116" s="791"/>
      <c r="E116" s="126"/>
      <c r="F116" s="308"/>
      <c r="G116" s="126"/>
      <c r="H116" s="308"/>
      <c r="I116" s="126"/>
      <c r="J116" s="308"/>
      <c r="K116" s="126"/>
      <c r="L116" s="308"/>
      <c r="M116" s="126"/>
      <c r="N116" s="308"/>
      <c r="O116" s="126"/>
      <c r="P116" s="308"/>
      <c r="Q116" s="126"/>
      <c r="R116" s="308"/>
      <c r="S116" s="126"/>
      <c r="T116" s="308"/>
      <c r="U116" s="541" t="s">
        <v>251</v>
      </c>
      <c r="V116" s="307">
        <v>14500</v>
      </c>
      <c r="W116" s="539"/>
      <c r="X116" s="539"/>
      <c r="Y116" s="541" t="s">
        <v>251</v>
      </c>
      <c r="Z116" s="307">
        <v>14500</v>
      </c>
    </row>
    <row r="117" spans="1:26" ht="30.75" customHeight="1">
      <c r="A117" s="828"/>
      <c r="B117" s="829"/>
      <c r="C117" s="830"/>
      <c r="D117" s="791"/>
      <c r="E117" s="126"/>
      <c r="F117" s="308"/>
      <c r="G117" s="126"/>
      <c r="H117" s="308"/>
      <c r="I117" s="126"/>
      <c r="J117" s="308"/>
      <c r="K117" s="126"/>
      <c r="L117" s="308"/>
      <c r="M117" s="126"/>
      <c r="N117" s="308"/>
      <c r="O117" s="126"/>
      <c r="P117" s="308"/>
      <c r="Q117" s="126"/>
      <c r="R117" s="308"/>
      <c r="S117" s="126" t="s">
        <v>250</v>
      </c>
      <c r="T117" s="307">
        <v>8350</v>
      </c>
      <c r="U117" s="126" t="s">
        <v>250</v>
      </c>
      <c r="V117" s="307">
        <v>8350</v>
      </c>
      <c r="W117" s="539"/>
      <c r="X117" s="539"/>
      <c r="Y117" s="126" t="s">
        <v>250</v>
      </c>
      <c r="Z117" s="307">
        <v>8350</v>
      </c>
    </row>
    <row r="118" spans="1:26" ht="51.75" customHeight="1">
      <c r="A118" s="828"/>
      <c r="B118" s="829"/>
      <c r="C118" s="830"/>
      <c r="D118" s="791"/>
      <c r="E118" s="126"/>
      <c r="F118" s="308"/>
      <c r="G118" s="126"/>
      <c r="H118" s="308"/>
      <c r="I118" s="126"/>
      <c r="J118" s="308"/>
      <c r="K118" s="126"/>
      <c r="L118" s="308"/>
      <c r="M118" s="126"/>
      <c r="N118" s="308"/>
      <c r="O118" s="126"/>
      <c r="P118" s="308"/>
      <c r="Q118" s="126"/>
      <c r="R118" s="308"/>
      <c r="S118" s="586"/>
      <c r="T118" s="655"/>
      <c r="U118" s="586"/>
      <c r="V118" s="307"/>
      <c r="W118" s="539" t="s">
        <v>597</v>
      </c>
      <c r="X118" s="678">
        <v>75000</v>
      </c>
      <c r="Y118" s="586" t="s">
        <v>597</v>
      </c>
      <c r="Z118" s="307">
        <v>75000</v>
      </c>
    </row>
    <row r="119" spans="1:26" ht="54" customHeight="1">
      <c r="A119" s="831"/>
      <c r="B119" s="832"/>
      <c r="C119" s="833"/>
      <c r="D119" s="792"/>
      <c r="E119" s="126"/>
      <c r="F119" s="308"/>
      <c r="G119" s="126"/>
      <c r="H119" s="308"/>
      <c r="I119" s="126"/>
      <c r="J119" s="308"/>
      <c r="K119" s="126"/>
      <c r="L119" s="308"/>
      <c r="M119" s="126"/>
      <c r="N119" s="308"/>
      <c r="O119" s="126"/>
      <c r="P119" s="308"/>
      <c r="Q119" s="126"/>
      <c r="R119" s="308"/>
      <c r="S119" s="539" t="s">
        <v>249</v>
      </c>
      <c r="T119" s="561">
        <v>134000</v>
      </c>
      <c r="U119" s="541" t="s">
        <v>249</v>
      </c>
      <c r="V119" s="589">
        <v>134000</v>
      </c>
      <c r="W119" s="539"/>
      <c r="X119" s="645"/>
      <c r="Y119" s="541" t="s">
        <v>249</v>
      </c>
      <c r="Z119" s="589">
        <v>134000</v>
      </c>
    </row>
    <row r="120" spans="1:26" ht="30.75" customHeight="1">
      <c r="A120" s="816" t="s">
        <v>22</v>
      </c>
      <c r="B120" s="816" t="s">
        <v>682</v>
      </c>
      <c r="C120" s="817" t="s">
        <v>683</v>
      </c>
      <c r="D120" s="823" t="s">
        <v>401</v>
      </c>
      <c r="E120" s="161"/>
      <c r="F120" s="308"/>
      <c r="G120" s="269"/>
      <c r="H120" s="296"/>
      <c r="I120" s="161"/>
      <c r="J120" s="308"/>
      <c r="K120" s="269"/>
      <c r="L120" s="296"/>
      <c r="M120" s="161"/>
      <c r="N120" s="491"/>
      <c r="O120" s="269"/>
      <c r="P120" s="296"/>
      <c r="Q120" s="161"/>
      <c r="R120" s="308"/>
      <c r="S120" s="269"/>
      <c r="T120" s="296"/>
      <c r="U120" s="126"/>
      <c r="V120" s="326">
        <f>V121+V122+V123+V124+V130+V131+V132+V133+V134+V135+V136+V137+V138+V140+V143+V125+V144+V145+V146+V148+V149+V152+V150+V147+V139</f>
        <v>13344236</v>
      </c>
      <c r="W120" s="269"/>
      <c r="X120" s="296">
        <f>SUM(X121:X152)</f>
        <v>106225</v>
      </c>
      <c r="Y120" s="126"/>
      <c r="Z120" s="326">
        <f>Z121+Z122+Z123+Z124+C125+Z125+Z130+Z131+Z132+Z133+Z134+Z135+Z136+Z137+Z138+Z139+Z140+Z143+Z144+Z145+Z146+Z147+Z148+Z149+Z150+Z151+Z152+Z141+Z142</f>
        <v>13450461</v>
      </c>
    </row>
    <row r="121" spans="1:26" ht="19.5" customHeight="1">
      <c r="A121" s="816"/>
      <c r="B121" s="816"/>
      <c r="C121" s="817"/>
      <c r="D121" s="823"/>
      <c r="E121" s="161" t="s">
        <v>157</v>
      </c>
      <c r="F121" s="307">
        <v>4000000</v>
      </c>
      <c r="G121" s="269" t="s">
        <v>157</v>
      </c>
      <c r="H121" s="295"/>
      <c r="I121" s="161" t="s">
        <v>157</v>
      </c>
      <c r="J121" s="307">
        <v>4000000</v>
      </c>
      <c r="K121" s="269"/>
      <c r="L121" s="295"/>
      <c r="M121" s="161" t="s">
        <v>157</v>
      </c>
      <c r="N121" s="307">
        <v>4000000</v>
      </c>
      <c r="O121" s="269"/>
      <c r="P121" s="295">
        <v>-580243</v>
      </c>
      <c r="Q121" s="161" t="s">
        <v>157</v>
      </c>
      <c r="R121" s="307">
        <v>3419757</v>
      </c>
      <c r="S121" s="269"/>
      <c r="T121" s="295"/>
      <c r="U121" s="126" t="s">
        <v>157</v>
      </c>
      <c r="V121" s="307">
        <v>3419757</v>
      </c>
      <c r="W121" s="269"/>
      <c r="X121" s="295"/>
      <c r="Y121" s="126" t="s">
        <v>157</v>
      </c>
      <c r="Z121" s="307">
        <v>3419757</v>
      </c>
    </row>
    <row r="122" spans="1:26" ht="30" customHeight="1">
      <c r="A122" s="816"/>
      <c r="B122" s="816"/>
      <c r="C122" s="817"/>
      <c r="D122" s="823"/>
      <c r="E122" s="161" t="s">
        <v>159</v>
      </c>
      <c r="F122" s="307">
        <v>2280000</v>
      </c>
      <c r="G122" s="269" t="s">
        <v>159</v>
      </c>
      <c r="H122" s="295">
        <v>2280000</v>
      </c>
      <c r="I122" s="161" t="s">
        <v>362</v>
      </c>
      <c r="J122" s="307">
        <v>2280000</v>
      </c>
      <c r="K122" s="269"/>
      <c r="L122" s="295"/>
      <c r="M122" s="161" t="s">
        <v>362</v>
      </c>
      <c r="N122" s="307">
        <v>2280000</v>
      </c>
      <c r="O122" s="269"/>
      <c r="P122" s="295"/>
      <c r="Q122" s="161" t="s">
        <v>362</v>
      </c>
      <c r="R122" s="307">
        <v>2280000</v>
      </c>
      <c r="S122" s="269"/>
      <c r="T122" s="295"/>
      <c r="U122" s="126" t="s">
        <v>362</v>
      </c>
      <c r="V122" s="307">
        <v>2280000</v>
      </c>
      <c r="W122" s="269"/>
      <c r="X122" s="295"/>
      <c r="Y122" s="126" t="s">
        <v>362</v>
      </c>
      <c r="Z122" s="307">
        <v>2487945</v>
      </c>
    </row>
    <row r="123" spans="1:26" ht="36" customHeight="1">
      <c r="A123" s="614"/>
      <c r="B123" s="615"/>
      <c r="C123" s="616"/>
      <c r="D123" s="623"/>
      <c r="E123" s="161" t="s">
        <v>158</v>
      </c>
      <c r="F123" s="307">
        <v>354000</v>
      </c>
      <c r="G123" s="269"/>
      <c r="H123" s="295"/>
      <c r="I123" s="161" t="s">
        <v>158</v>
      </c>
      <c r="J123" s="307">
        <v>354000</v>
      </c>
      <c r="K123" s="269"/>
      <c r="L123" s="295"/>
      <c r="M123" s="161" t="s">
        <v>158</v>
      </c>
      <c r="N123" s="307">
        <v>354000</v>
      </c>
      <c r="O123" s="269"/>
      <c r="P123" s="295"/>
      <c r="Q123" s="161" t="s">
        <v>158</v>
      </c>
      <c r="R123" s="307">
        <v>354000</v>
      </c>
      <c r="S123" s="269"/>
      <c r="T123" s="295"/>
      <c r="U123" s="126" t="s">
        <v>619</v>
      </c>
      <c r="V123" s="307">
        <v>354000</v>
      </c>
      <c r="W123" s="269"/>
      <c r="X123" s="295"/>
      <c r="Y123" s="535" t="s">
        <v>397</v>
      </c>
      <c r="Z123" s="307">
        <v>354000</v>
      </c>
    </row>
    <row r="124" spans="1:26" ht="33" customHeight="1">
      <c r="A124" s="617"/>
      <c r="B124" s="618"/>
      <c r="C124" s="619"/>
      <c r="D124" s="624"/>
      <c r="E124" s="161"/>
      <c r="F124" s="307"/>
      <c r="G124" s="269" t="s">
        <v>325</v>
      </c>
      <c r="H124" s="295">
        <v>3237200</v>
      </c>
      <c r="I124" s="161" t="s">
        <v>325</v>
      </c>
      <c r="J124" s="307">
        <v>3237200</v>
      </c>
      <c r="K124" s="269"/>
      <c r="L124" s="295"/>
      <c r="M124" s="161" t="s">
        <v>325</v>
      </c>
      <c r="N124" s="307">
        <v>3237200</v>
      </c>
      <c r="O124" s="269"/>
      <c r="P124" s="295"/>
      <c r="Q124" s="161" t="s">
        <v>325</v>
      </c>
      <c r="R124" s="307">
        <v>3237200</v>
      </c>
      <c r="S124" s="269"/>
      <c r="T124" s="295"/>
      <c r="U124" s="126" t="s">
        <v>325</v>
      </c>
      <c r="V124" s="307">
        <v>3237200</v>
      </c>
      <c r="W124" s="269"/>
      <c r="X124" s="295"/>
      <c r="Y124" s="535" t="s">
        <v>398</v>
      </c>
      <c r="Z124" s="307">
        <v>3029255</v>
      </c>
    </row>
    <row r="125" spans="1:26" ht="96.75" customHeight="1">
      <c r="A125" s="617"/>
      <c r="B125" s="618"/>
      <c r="C125" s="619"/>
      <c r="D125" s="624"/>
      <c r="E125" s="161"/>
      <c r="F125" s="307"/>
      <c r="G125" s="269"/>
      <c r="H125" s="295"/>
      <c r="I125" s="161"/>
      <c r="J125" s="307"/>
      <c r="K125" s="358" t="s">
        <v>508</v>
      </c>
      <c r="L125" s="295">
        <v>787709</v>
      </c>
      <c r="M125" s="359" t="s">
        <v>505</v>
      </c>
      <c r="N125" s="307">
        <v>787709</v>
      </c>
      <c r="O125" s="358"/>
      <c r="P125" s="295"/>
      <c r="Q125" s="359" t="s">
        <v>505</v>
      </c>
      <c r="R125" s="307">
        <f>N125+P125</f>
        <v>787709</v>
      </c>
      <c r="S125" s="358"/>
      <c r="T125" s="295"/>
      <c r="U125" s="359" t="s">
        <v>505</v>
      </c>
      <c r="V125" s="307">
        <f>R125+T125</f>
        <v>787709</v>
      </c>
      <c r="W125" s="358"/>
      <c r="X125" s="295"/>
      <c r="Y125" s="359" t="s">
        <v>505</v>
      </c>
      <c r="Z125" s="307">
        <f>V125+X125</f>
        <v>787709</v>
      </c>
    </row>
    <row r="126" spans="1:26" ht="16.5" customHeight="1">
      <c r="A126" s="617"/>
      <c r="B126" s="618"/>
      <c r="C126" s="619"/>
      <c r="D126" s="624"/>
      <c r="E126" s="367"/>
      <c r="F126" s="368"/>
      <c r="G126" s="369"/>
      <c r="H126" s="370"/>
      <c r="I126" s="367"/>
      <c r="J126" s="368"/>
      <c r="K126" s="485" t="s">
        <v>510</v>
      </c>
      <c r="L126" s="370"/>
      <c r="M126" s="486" t="s">
        <v>510</v>
      </c>
      <c r="N126" s="368"/>
      <c r="O126" s="485"/>
      <c r="P126" s="370"/>
      <c r="Q126" s="486" t="s">
        <v>510</v>
      </c>
      <c r="R126" s="368"/>
      <c r="S126" s="485"/>
      <c r="T126" s="370"/>
      <c r="U126" s="486" t="s">
        <v>510</v>
      </c>
      <c r="V126" s="307"/>
      <c r="W126" s="485"/>
      <c r="X126" s="370"/>
      <c r="Y126" s="486" t="s">
        <v>510</v>
      </c>
      <c r="Z126" s="307"/>
    </row>
    <row r="127" spans="1:26" ht="31.5" customHeight="1">
      <c r="A127" s="617"/>
      <c r="B127" s="618"/>
      <c r="C127" s="619"/>
      <c r="D127" s="624"/>
      <c r="E127" s="161"/>
      <c r="F127" s="307"/>
      <c r="G127" s="269"/>
      <c r="H127" s="295"/>
      <c r="I127" s="161"/>
      <c r="J127" s="307"/>
      <c r="K127" s="358" t="s">
        <v>509</v>
      </c>
      <c r="L127" s="295">
        <v>342191</v>
      </c>
      <c r="M127" s="359" t="s">
        <v>509</v>
      </c>
      <c r="N127" s="307">
        <f>L127</f>
        <v>342191</v>
      </c>
      <c r="O127" s="358"/>
      <c r="P127" s="295"/>
      <c r="Q127" s="359" t="s">
        <v>509</v>
      </c>
      <c r="R127" s="307">
        <f>N127+P127</f>
        <v>342191</v>
      </c>
      <c r="S127" s="358"/>
      <c r="T127" s="295"/>
      <c r="U127" s="359" t="s">
        <v>509</v>
      </c>
      <c r="V127" s="307">
        <f>R127+T127</f>
        <v>342191</v>
      </c>
      <c r="W127" s="358"/>
      <c r="X127" s="295"/>
      <c r="Y127" s="359" t="s">
        <v>509</v>
      </c>
      <c r="Z127" s="307">
        <f>V127+X127</f>
        <v>342191</v>
      </c>
    </row>
    <row r="128" spans="1:26" ht="21.75" customHeight="1">
      <c r="A128" s="617"/>
      <c r="B128" s="618"/>
      <c r="C128" s="619"/>
      <c r="D128" s="624"/>
      <c r="E128" s="161"/>
      <c r="F128" s="307"/>
      <c r="G128" s="269"/>
      <c r="H128" s="295"/>
      <c r="I128" s="161"/>
      <c r="J128" s="307"/>
      <c r="K128" s="358" t="s">
        <v>511</v>
      </c>
      <c r="L128" s="295">
        <v>242666</v>
      </c>
      <c r="M128" s="359" t="s">
        <v>511</v>
      </c>
      <c r="N128" s="307">
        <f>L128</f>
        <v>242666</v>
      </c>
      <c r="O128" s="358"/>
      <c r="P128" s="295"/>
      <c r="Q128" s="359" t="s">
        <v>511</v>
      </c>
      <c r="R128" s="307">
        <f aca="true" t="shared" si="4" ref="R128:R133">P128+N128</f>
        <v>242666</v>
      </c>
      <c r="S128" s="358"/>
      <c r="T128" s="295"/>
      <c r="U128" s="359" t="s">
        <v>511</v>
      </c>
      <c r="V128" s="307">
        <f aca="true" t="shared" si="5" ref="V128:V133">T128+R128</f>
        <v>242666</v>
      </c>
      <c r="W128" s="358"/>
      <c r="X128" s="295"/>
      <c r="Y128" s="359" t="s">
        <v>511</v>
      </c>
      <c r="Z128" s="307">
        <f aca="true" t="shared" si="6" ref="Z128:Z133">X128+V128</f>
        <v>242666</v>
      </c>
    </row>
    <row r="129" spans="1:26" ht="48.75" customHeight="1">
      <c r="A129" s="617"/>
      <c r="B129" s="618"/>
      <c r="C129" s="619"/>
      <c r="D129" s="624"/>
      <c r="E129" s="161"/>
      <c r="F129" s="307"/>
      <c r="G129" s="269"/>
      <c r="H129" s="295"/>
      <c r="I129" s="161"/>
      <c r="J129" s="307"/>
      <c r="K129" s="358" t="s">
        <v>512</v>
      </c>
      <c r="L129" s="295">
        <v>202852</v>
      </c>
      <c r="M129" s="359" t="s">
        <v>506</v>
      </c>
      <c r="N129" s="307">
        <f>L129</f>
        <v>202852</v>
      </c>
      <c r="O129" s="358"/>
      <c r="P129" s="295"/>
      <c r="Q129" s="359" t="s">
        <v>506</v>
      </c>
      <c r="R129" s="307">
        <f t="shared" si="4"/>
        <v>202852</v>
      </c>
      <c r="S129" s="358"/>
      <c r="T129" s="295"/>
      <c r="U129" s="359" t="s">
        <v>506</v>
      </c>
      <c r="V129" s="307">
        <f t="shared" si="5"/>
        <v>202852</v>
      </c>
      <c r="W129" s="358"/>
      <c r="X129" s="295"/>
      <c r="Y129" s="359" t="s">
        <v>506</v>
      </c>
      <c r="Z129" s="307">
        <f t="shared" si="6"/>
        <v>202852</v>
      </c>
    </row>
    <row r="130" spans="1:26" ht="90.75" customHeight="1">
      <c r="A130" s="617"/>
      <c r="B130" s="618"/>
      <c r="C130" s="619"/>
      <c r="D130" s="624"/>
      <c r="E130" s="161"/>
      <c r="F130" s="307"/>
      <c r="G130" s="269"/>
      <c r="H130" s="295"/>
      <c r="I130" s="161"/>
      <c r="J130" s="307"/>
      <c r="K130" s="269" t="s">
        <v>395</v>
      </c>
      <c r="L130" s="295">
        <v>87523</v>
      </c>
      <c r="M130" s="126" t="s">
        <v>395</v>
      </c>
      <c r="N130" s="307">
        <f>L130+J130</f>
        <v>87523</v>
      </c>
      <c r="O130" s="269"/>
      <c r="P130" s="295"/>
      <c r="Q130" s="126" t="s">
        <v>395</v>
      </c>
      <c r="R130" s="307">
        <f t="shared" si="4"/>
        <v>87523</v>
      </c>
      <c r="S130" s="269"/>
      <c r="T130" s="295"/>
      <c r="U130" s="126" t="s">
        <v>395</v>
      </c>
      <c r="V130" s="307">
        <f t="shared" si="5"/>
        <v>87523</v>
      </c>
      <c r="W130" s="269"/>
      <c r="X130" s="295"/>
      <c r="Y130" s="549" t="s">
        <v>399</v>
      </c>
      <c r="Z130" s="307">
        <f t="shared" si="6"/>
        <v>87523</v>
      </c>
    </row>
    <row r="131" spans="1:26" ht="79.5" customHeight="1">
      <c r="A131" s="617"/>
      <c r="B131" s="618"/>
      <c r="C131" s="619"/>
      <c r="D131" s="624"/>
      <c r="E131" s="161"/>
      <c r="F131" s="307"/>
      <c r="G131" s="269"/>
      <c r="H131" s="295"/>
      <c r="I131" s="161"/>
      <c r="J131" s="307"/>
      <c r="K131" s="269" t="s">
        <v>484</v>
      </c>
      <c r="L131" s="295">
        <v>137775</v>
      </c>
      <c r="M131" s="126" t="s">
        <v>485</v>
      </c>
      <c r="N131" s="307">
        <f>L131+J131</f>
        <v>137775</v>
      </c>
      <c r="O131" s="269"/>
      <c r="P131" s="295"/>
      <c r="Q131" s="126" t="s">
        <v>485</v>
      </c>
      <c r="R131" s="307">
        <f t="shared" si="4"/>
        <v>137775</v>
      </c>
      <c r="S131" s="269"/>
      <c r="T131" s="295"/>
      <c r="U131" s="126" t="s">
        <v>485</v>
      </c>
      <c r="V131" s="307">
        <f t="shared" si="5"/>
        <v>137775</v>
      </c>
      <c r="W131" s="269"/>
      <c r="X131" s="295"/>
      <c r="Y131" s="126" t="s">
        <v>485</v>
      </c>
      <c r="Z131" s="307">
        <f t="shared" si="6"/>
        <v>137775</v>
      </c>
    </row>
    <row r="132" spans="1:26" ht="95.25" customHeight="1">
      <c r="A132" s="617"/>
      <c r="B132" s="618"/>
      <c r="C132" s="619"/>
      <c r="D132" s="625"/>
      <c r="E132" s="401"/>
      <c r="F132" s="368"/>
      <c r="G132" s="369"/>
      <c r="H132" s="370"/>
      <c r="I132" s="367"/>
      <c r="J132" s="368"/>
      <c r="K132" s="369" t="s">
        <v>394</v>
      </c>
      <c r="L132" s="370">
        <v>34444</v>
      </c>
      <c r="M132" s="344" t="s">
        <v>394</v>
      </c>
      <c r="N132" s="368">
        <f>L132+J132</f>
        <v>34444</v>
      </c>
      <c r="O132" s="369"/>
      <c r="P132" s="370"/>
      <c r="Q132" s="344" t="s">
        <v>394</v>
      </c>
      <c r="R132" s="368">
        <f t="shared" si="4"/>
        <v>34444</v>
      </c>
      <c r="S132" s="369"/>
      <c r="T132" s="370"/>
      <c r="U132" s="344" t="s">
        <v>394</v>
      </c>
      <c r="V132" s="307">
        <f t="shared" si="5"/>
        <v>34444</v>
      </c>
      <c r="W132" s="369"/>
      <c r="X132" s="370"/>
      <c r="Y132" s="344" t="s">
        <v>394</v>
      </c>
      <c r="Z132" s="307">
        <f t="shared" si="6"/>
        <v>34444</v>
      </c>
    </row>
    <row r="133" spans="1:26" ht="113.25" customHeight="1">
      <c r="A133" s="627"/>
      <c r="B133" s="316"/>
      <c r="C133" s="628"/>
      <c r="D133" s="626"/>
      <c r="E133" s="401"/>
      <c r="F133" s="368"/>
      <c r="G133" s="369"/>
      <c r="H133" s="370"/>
      <c r="I133" s="367"/>
      <c r="J133" s="368"/>
      <c r="K133" s="371" t="s">
        <v>507</v>
      </c>
      <c r="L133" s="370">
        <v>303000</v>
      </c>
      <c r="M133" s="344" t="s">
        <v>507</v>
      </c>
      <c r="N133" s="368">
        <f>L133+J133</f>
        <v>303000</v>
      </c>
      <c r="O133" s="371"/>
      <c r="P133" s="370"/>
      <c r="Q133" s="344" t="s">
        <v>507</v>
      </c>
      <c r="R133" s="368">
        <f t="shared" si="4"/>
        <v>303000</v>
      </c>
      <c r="S133" s="371"/>
      <c r="T133" s="370"/>
      <c r="U133" s="344" t="s">
        <v>507</v>
      </c>
      <c r="V133" s="307">
        <f t="shared" si="5"/>
        <v>303000</v>
      </c>
      <c r="W133" s="371"/>
      <c r="X133" s="370"/>
      <c r="Y133" s="344" t="s">
        <v>507</v>
      </c>
      <c r="Z133" s="307">
        <f t="shared" si="6"/>
        <v>303000</v>
      </c>
    </row>
    <row r="134" spans="1:26" ht="35.25" customHeight="1">
      <c r="A134" s="627"/>
      <c r="B134" s="316"/>
      <c r="C134" s="628"/>
      <c r="D134" s="626"/>
      <c r="E134" s="315"/>
      <c r="F134" s="307"/>
      <c r="G134" s="269" t="s">
        <v>326</v>
      </c>
      <c r="H134" s="295">
        <v>22880</v>
      </c>
      <c r="I134" s="161" t="s">
        <v>326</v>
      </c>
      <c r="J134" s="307">
        <v>22880</v>
      </c>
      <c r="K134" s="269"/>
      <c r="L134" s="295"/>
      <c r="M134" s="161" t="s">
        <v>326</v>
      </c>
      <c r="N134" s="307">
        <v>22880</v>
      </c>
      <c r="O134" s="269"/>
      <c r="P134" s="295"/>
      <c r="Q134" s="161" t="s">
        <v>326</v>
      </c>
      <c r="R134" s="307">
        <v>22880</v>
      </c>
      <c r="S134" s="269"/>
      <c r="T134" s="295"/>
      <c r="U134" s="126" t="s">
        <v>326</v>
      </c>
      <c r="V134" s="307">
        <v>22880</v>
      </c>
      <c r="W134" s="269"/>
      <c r="X134" s="295"/>
      <c r="Y134" s="126" t="s">
        <v>326</v>
      </c>
      <c r="Z134" s="307">
        <v>22880</v>
      </c>
    </row>
    <row r="135" spans="1:26" ht="31.5" customHeight="1">
      <c r="A135" s="627"/>
      <c r="B135" s="316"/>
      <c r="C135" s="628"/>
      <c r="D135" s="626"/>
      <c r="E135" s="315"/>
      <c r="F135" s="307"/>
      <c r="G135" s="269" t="s">
        <v>327</v>
      </c>
      <c r="H135" s="295">
        <v>31570</v>
      </c>
      <c r="I135" s="161" t="s">
        <v>327</v>
      </c>
      <c r="J135" s="307">
        <v>31570</v>
      </c>
      <c r="K135" s="269"/>
      <c r="L135" s="295"/>
      <c r="M135" s="161" t="s">
        <v>327</v>
      </c>
      <c r="N135" s="307">
        <v>31570</v>
      </c>
      <c r="O135" s="269"/>
      <c r="P135" s="295"/>
      <c r="Q135" s="161" t="s">
        <v>327</v>
      </c>
      <c r="R135" s="307">
        <v>31570</v>
      </c>
      <c r="S135" s="269"/>
      <c r="T135" s="295"/>
      <c r="U135" s="126" t="s">
        <v>327</v>
      </c>
      <c r="V135" s="307">
        <v>31570</v>
      </c>
      <c r="W135" s="269"/>
      <c r="X135" s="295"/>
      <c r="Y135" s="126" t="s">
        <v>327</v>
      </c>
      <c r="Z135" s="307">
        <v>31570</v>
      </c>
    </row>
    <row r="136" spans="1:26" ht="65.25" customHeight="1">
      <c r="A136" s="627"/>
      <c r="B136" s="316"/>
      <c r="C136" s="628"/>
      <c r="D136" s="626"/>
      <c r="E136" s="315"/>
      <c r="F136" s="307"/>
      <c r="G136" s="269" t="s">
        <v>352</v>
      </c>
      <c r="H136" s="295">
        <v>98532</v>
      </c>
      <c r="I136" s="161" t="s">
        <v>352</v>
      </c>
      <c r="J136" s="307">
        <v>98532</v>
      </c>
      <c r="K136" s="269"/>
      <c r="L136" s="295"/>
      <c r="M136" s="161" t="s">
        <v>352</v>
      </c>
      <c r="N136" s="307">
        <v>98532</v>
      </c>
      <c r="O136" s="269"/>
      <c r="P136" s="295"/>
      <c r="Q136" s="161" t="s">
        <v>352</v>
      </c>
      <c r="R136" s="307">
        <v>98532</v>
      </c>
      <c r="S136" s="269"/>
      <c r="T136" s="295"/>
      <c r="U136" s="126" t="s">
        <v>352</v>
      </c>
      <c r="V136" s="307">
        <v>98532</v>
      </c>
      <c r="W136" s="269"/>
      <c r="X136" s="295"/>
      <c r="Y136" s="126" t="s">
        <v>352</v>
      </c>
      <c r="Z136" s="307">
        <v>98532</v>
      </c>
    </row>
    <row r="137" spans="1:26" ht="66" customHeight="1">
      <c r="A137" s="627"/>
      <c r="B137" s="316"/>
      <c r="C137" s="628"/>
      <c r="D137" s="626"/>
      <c r="E137" s="315"/>
      <c r="F137" s="307"/>
      <c r="G137" s="269" t="s">
        <v>361</v>
      </c>
      <c r="H137" s="295">
        <v>47493</v>
      </c>
      <c r="I137" s="161" t="s">
        <v>361</v>
      </c>
      <c r="J137" s="307">
        <v>47493</v>
      </c>
      <c r="K137" s="269"/>
      <c r="L137" s="295"/>
      <c r="M137" s="161" t="s">
        <v>361</v>
      </c>
      <c r="N137" s="307">
        <v>47493</v>
      </c>
      <c r="O137" s="269"/>
      <c r="P137" s="295"/>
      <c r="Q137" s="161" t="s">
        <v>361</v>
      </c>
      <c r="R137" s="307">
        <v>47493</v>
      </c>
      <c r="S137" s="269"/>
      <c r="T137" s="295"/>
      <c r="U137" s="126" t="s">
        <v>361</v>
      </c>
      <c r="V137" s="307">
        <v>47493</v>
      </c>
      <c r="W137" s="269"/>
      <c r="X137" s="295"/>
      <c r="Y137" s="126" t="s">
        <v>361</v>
      </c>
      <c r="Z137" s="307">
        <v>47493</v>
      </c>
    </row>
    <row r="138" spans="1:26" ht="50.25" customHeight="1">
      <c r="A138" s="627"/>
      <c r="B138" s="316"/>
      <c r="C138" s="628"/>
      <c r="D138" s="626"/>
      <c r="E138" s="315"/>
      <c r="F138" s="307"/>
      <c r="G138" s="269"/>
      <c r="H138" s="295"/>
      <c r="I138" s="161"/>
      <c r="J138" s="307"/>
      <c r="K138" s="269" t="s">
        <v>396</v>
      </c>
      <c r="L138" s="295">
        <v>208546</v>
      </c>
      <c r="M138" s="126" t="s">
        <v>396</v>
      </c>
      <c r="N138" s="307">
        <f>L138</f>
        <v>208546</v>
      </c>
      <c r="O138" s="269"/>
      <c r="P138" s="295"/>
      <c r="Q138" s="126" t="s">
        <v>396</v>
      </c>
      <c r="R138" s="307">
        <f>N138+P138</f>
        <v>208546</v>
      </c>
      <c r="S138" s="269"/>
      <c r="T138" s="295"/>
      <c r="U138" s="126" t="s">
        <v>396</v>
      </c>
      <c r="V138" s="307">
        <v>158546</v>
      </c>
      <c r="W138" s="269"/>
      <c r="X138" s="295"/>
      <c r="Y138" s="126" t="s">
        <v>396</v>
      </c>
      <c r="Z138" s="307">
        <v>158546</v>
      </c>
    </row>
    <row r="139" spans="1:26" ht="33" customHeight="1">
      <c r="A139" s="627"/>
      <c r="B139" s="316"/>
      <c r="C139" s="628"/>
      <c r="D139" s="626"/>
      <c r="E139" s="315"/>
      <c r="F139" s="307"/>
      <c r="G139" s="269"/>
      <c r="H139" s="295"/>
      <c r="I139" s="161"/>
      <c r="J139" s="307"/>
      <c r="K139" s="269"/>
      <c r="L139" s="295"/>
      <c r="M139" s="126"/>
      <c r="N139" s="307"/>
      <c r="O139" s="269"/>
      <c r="P139" s="295"/>
      <c r="Q139" s="126"/>
      <c r="R139" s="307"/>
      <c r="S139" s="269"/>
      <c r="T139" s="295"/>
      <c r="U139" s="126" t="s">
        <v>373</v>
      </c>
      <c r="V139" s="307">
        <v>358928</v>
      </c>
      <c r="W139" s="269"/>
      <c r="X139" s="295"/>
      <c r="Y139" s="126" t="s">
        <v>373</v>
      </c>
      <c r="Z139" s="307">
        <v>358928</v>
      </c>
    </row>
    <row r="140" spans="1:26" ht="46.5" customHeight="1">
      <c r="A140" s="627"/>
      <c r="B140" s="316"/>
      <c r="C140" s="628"/>
      <c r="D140" s="626"/>
      <c r="E140" s="315"/>
      <c r="F140" s="307"/>
      <c r="G140" s="269"/>
      <c r="H140" s="295"/>
      <c r="I140" s="161"/>
      <c r="J140" s="307"/>
      <c r="K140" s="269"/>
      <c r="L140" s="295"/>
      <c r="M140" s="126" t="s">
        <v>489</v>
      </c>
      <c r="N140" s="307">
        <v>199500</v>
      </c>
      <c r="O140" s="269"/>
      <c r="P140" s="295"/>
      <c r="Q140" s="126" t="s">
        <v>489</v>
      </c>
      <c r="R140" s="307">
        <v>199500</v>
      </c>
      <c r="S140" s="269"/>
      <c r="T140" s="295"/>
      <c r="U140" s="126" t="s">
        <v>489</v>
      </c>
      <c r="V140" s="307">
        <v>199500</v>
      </c>
      <c r="W140" s="269"/>
      <c r="X140" s="295"/>
      <c r="Y140" s="126" t="s">
        <v>605</v>
      </c>
      <c r="Z140" s="307">
        <v>199500</v>
      </c>
    </row>
    <row r="141" spans="1:26" ht="33" customHeight="1">
      <c r="A141" s="627"/>
      <c r="B141" s="316"/>
      <c r="C141" s="628"/>
      <c r="D141" s="626"/>
      <c r="E141" s="315"/>
      <c r="F141" s="307"/>
      <c r="G141" s="269"/>
      <c r="H141" s="295"/>
      <c r="I141" s="161"/>
      <c r="J141" s="307"/>
      <c r="K141" s="269"/>
      <c r="L141" s="295"/>
      <c r="M141" s="126"/>
      <c r="N141" s="307"/>
      <c r="O141" s="269"/>
      <c r="P141" s="295"/>
      <c r="Q141" s="126"/>
      <c r="R141" s="307"/>
      <c r="S141" s="269"/>
      <c r="T141" s="295"/>
      <c r="U141" s="126"/>
      <c r="V141" s="307"/>
      <c r="W141" s="269" t="s">
        <v>608</v>
      </c>
      <c r="X141" s="295">
        <v>6225</v>
      </c>
      <c r="Y141" s="126" t="s">
        <v>606</v>
      </c>
      <c r="Z141" s="307">
        <f>X141+V141</f>
        <v>6225</v>
      </c>
    </row>
    <row r="142" spans="1:26" ht="33" customHeight="1">
      <c r="A142" s="627"/>
      <c r="B142" s="316"/>
      <c r="C142" s="628"/>
      <c r="D142" s="626"/>
      <c r="E142" s="315"/>
      <c r="F142" s="307"/>
      <c r="G142" s="269"/>
      <c r="H142" s="295"/>
      <c r="I142" s="161"/>
      <c r="J142" s="307"/>
      <c r="K142" s="269"/>
      <c r="L142" s="295"/>
      <c r="M142" s="126"/>
      <c r="N142" s="307"/>
      <c r="O142" s="269"/>
      <c r="P142" s="295"/>
      <c r="Q142" s="126"/>
      <c r="R142" s="307"/>
      <c r="S142" s="269"/>
      <c r="T142" s="295"/>
      <c r="U142" s="126"/>
      <c r="V142" s="307"/>
      <c r="W142" s="269" t="s">
        <v>609</v>
      </c>
      <c r="X142" s="295">
        <v>50000</v>
      </c>
      <c r="Y142" s="126" t="s">
        <v>609</v>
      </c>
      <c r="Z142" s="307">
        <v>50000</v>
      </c>
    </row>
    <row r="143" spans="1:26" ht="49.5" customHeight="1">
      <c r="A143" s="627"/>
      <c r="B143" s="316"/>
      <c r="C143" s="628"/>
      <c r="D143" s="626"/>
      <c r="E143" s="315"/>
      <c r="F143" s="307"/>
      <c r="G143" s="269"/>
      <c r="H143" s="295"/>
      <c r="I143" s="161"/>
      <c r="J143" s="307"/>
      <c r="K143" s="269" t="s">
        <v>428</v>
      </c>
      <c r="L143" s="295">
        <v>23600</v>
      </c>
      <c r="M143" s="126" t="s">
        <v>488</v>
      </c>
      <c r="N143" s="307">
        <v>23600</v>
      </c>
      <c r="O143" s="269"/>
      <c r="P143" s="295"/>
      <c r="Q143" s="126" t="s">
        <v>488</v>
      </c>
      <c r="R143" s="307">
        <v>23600</v>
      </c>
      <c r="S143" s="269"/>
      <c r="T143" s="295"/>
      <c r="U143" s="126" t="s">
        <v>488</v>
      </c>
      <c r="V143" s="307">
        <v>23600</v>
      </c>
      <c r="W143" s="269"/>
      <c r="X143" s="295"/>
      <c r="Y143" s="126" t="s">
        <v>488</v>
      </c>
      <c r="Z143" s="307">
        <v>23600</v>
      </c>
    </row>
    <row r="144" spans="1:26" ht="60.75" customHeight="1">
      <c r="A144" s="627"/>
      <c r="B144" s="316"/>
      <c r="C144" s="628"/>
      <c r="D144" s="626"/>
      <c r="E144" s="315"/>
      <c r="F144" s="307"/>
      <c r="G144" s="269"/>
      <c r="H144" s="295"/>
      <c r="I144" s="161"/>
      <c r="J144" s="307"/>
      <c r="K144" s="269"/>
      <c r="L144" s="295"/>
      <c r="M144" s="126"/>
      <c r="N144" s="307"/>
      <c r="O144" s="269"/>
      <c r="P144" s="295"/>
      <c r="Q144" s="126"/>
      <c r="R144" s="307"/>
      <c r="S144" s="566" t="s">
        <v>770</v>
      </c>
      <c r="T144" s="567">
        <v>336716</v>
      </c>
      <c r="U144" s="569" t="s">
        <v>770</v>
      </c>
      <c r="V144" s="570">
        <v>336716</v>
      </c>
      <c r="W144" s="566"/>
      <c r="X144" s="567"/>
      <c r="Y144" s="569" t="s">
        <v>770</v>
      </c>
      <c r="Z144" s="307">
        <v>336716</v>
      </c>
    </row>
    <row r="145" spans="1:26" ht="45.75" customHeight="1">
      <c r="A145" s="627"/>
      <c r="B145" s="316"/>
      <c r="C145" s="628"/>
      <c r="D145" s="626"/>
      <c r="E145" s="315"/>
      <c r="F145" s="307"/>
      <c r="G145" s="269"/>
      <c r="H145" s="295"/>
      <c r="I145" s="161"/>
      <c r="J145" s="307"/>
      <c r="K145" s="269"/>
      <c r="L145" s="295"/>
      <c r="M145" s="126"/>
      <c r="N145" s="307"/>
      <c r="O145" s="269"/>
      <c r="P145" s="295"/>
      <c r="Q145" s="126"/>
      <c r="R145" s="307"/>
      <c r="S145" s="566" t="s">
        <v>769</v>
      </c>
      <c r="T145" s="336">
        <v>7100.1</v>
      </c>
      <c r="U145" s="569" t="s">
        <v>769</v>
      </c>
      <c r="V145" s="362">
        <v>7100</v>
      </c>
      <c r="W145" s="566"/>
      <c r="X145" s="336"/>
      <c r="Y145" s="569" t="s">
        <v>769</v>
      </c>
      <c r="Z145" s="307">
        <v>7100</v>
      </c>
    </row>
    <row r="146" spans="1:26" ht="46.5" customHeight="1">
      <c r="A146" s="627"/>
      <c r="B146" s="316"/>
      <c r="C146" s="628"/>
      <c r="D146" s="626"/>
      <c r="E146" s="315"/>
      <c r="F146" s="307"/>
      <c r="G146" s="269"/>
      <c r="H146" s="295"/>
      <c r="I146" s="161"/>
      <c r="J146" s="307"/>
      <c r="K146" s="269"/>
      <c r="L146" s="295"/>
      <c r="M146" s="126"/>
      <c r="N146" s="307"/>
      <c r="O146" s="269"/>
      <c r="P146" s="295"/>
      <c r="Q146" s="126"/>
      <c r="R146" s="307"/>
      <c r="S146" s="566" t="s">
        <v>771</v>
      </c>
      <c r="T146" s="568">
        <v>511548</v>
      </c>
      <c r="U146" s="569" t="s">
        <v>771</v>
      </c>
      <c r="V146" s="571">
        <v>511548</v>
      </c>
      <c r="W146" s="566"/>
      <c r="X146" s="568"/>
      <c r="Y146" s="569" t="s">
        <v>771</v>
      </c>
      <c r="Z146" s="307">
        <v>511548</v>
      </c>
    </row>
    <row r="147" spans="1:26" ht="46.5" customHeight="1">
      <c r="A147" s="627"/>
      <c r="B147" s="316"/>
      <c r="C147" s="628"/>
      <c r="D147" s="626"/>
      <c r="E147" s="315"/>
      <c r="F147" s="307"/>
      <c r="G147" s="269"/>
      <c r="H147" s="295"/>
      <c r="I147" s="161"/>
      <c r="J147" s="307"/>
      <c r="K147" s="269"/>
      <c r="L147" s="295"/>
      <c r="M147" s="126"/>
      <c r="N147" s="307"/>
      <c r="O147" s="269"/>
      <c r="P147" s="295"/>
      <c r="Q147" s="126"/>
      <c r="R147" s="307"/>
      <c r="S147" s="566"/>
      <c r="T147" s="568"/>
      <c r="U147" s="569" t="s">
        <v>374</v>
      </c>
      <c r="V147" s="571">
        <v>19254</v>
      </c>
      <c r="W147" s="566"/>
      <c r="X147" s="568"/>
      <c r="Y147" s="569" t="s">
        <v>374</v>
      </c>
      <c r="Z147" s="307">
        <v>19254</v>
      </c>
    </row>
    <row r="148" spans="1:26" ht="35.25" customHeight="1">
      <c r="A148" s="627"/>
      <c r="B148" s="316"/>
      <c r="C148" s="628"/>
      <c r="D148" s="626"/>
      <c r="E148" s="315"/>
      <c r="F148" s="307"/>
      <c r="G148" s="269"/>
      <c r="H148" s="295"/>
      <c r="I148" s="161"/>
      <c r="J148" s="307"/>
      <c r="K148" s="269"/>
      <c r="L148" s="295"/>
      <c r="M148" s="126"/>
      <c r="N148" s="307"/>
      <c r="O148" s="269"/>
      <c r="P148" s="295"/>
      <c r="Q148" s="126"/>
      <c r="R148" s="307"/>
      <c r="S148" s="539" t="s">
        <v>765</v>
      </c>
      <c r="T148" s="572">
        <v>92000</v>
      </c>
      <c r="U148" s="541" t="s">
        <v>765</v>
      </c>
      <c r="V148" s="565">
        <v>92000</v>
      </c>
      <c r="W148" s="539"/>
      <c r="X148" s="572"/>
      <c r="Y148" s="541" t="s">
        <v>765</v>
      </c>
      <c r="Z148" s="307">
        <v>92000</v>
      </c>
    </row>
    <row r="149" spans="1:26" ht="51.75" customHeight="1">
      <c r="A149" s="627"/>
      <c r="B149" s="316"/>
      <c r="C149" s="628"/>
      <c r="D149" s="626"/>
      <c r="E149" s="315"/>
      <c r="F149" s="307"/>
      <c r="G149" s="269"/>
      <c r="H149" s="295"/>
      <c r="I149" s="161"/>
      <c r="J149" s="307"/>
      <c r="K149" s="269"/>
      <c r="L149" s="295"/>
      <c r="M149" s="126"/>
      <c r="N149" s="307"/>
      <c r="O149" s="269"/>
      <c r="P149" s="295"/>
      <c r="Q149" s="126"/>
      <c r="R149" s="307"/>
      <c r="S149" s="539" t="s">
        <v>766</v>
      </c>
      <c r="T149" s="572">
        <v>194160.48</v>
      </c>
      <c r="U149" s="541" t="s">
        <v>766</v>
      </c>
      <c r="V149" s="565">
        <v>194161</v>
      </c>
      <c r="W149" s="539"/>
      <c r="X149" s="572"/>
      <c r="Y149" s="569" t="s">
        <v>766</v>
      </c>
      <c r="Z149" s="307">
        <v>194161</v>
      </c>
    </row>
    <row r="150" spans="1:26" ht="51.75" customHeight="1">
      <c r="A150" s="627"/>
      <c r="B150" s="316"/>
      <c r="C150" s="628"/>
      <c r="D150" s="626"/>
      <c r="E150" s="315"/>
      <c r="F150" s="307"/>
      <c r="G150" s="269"/>
      <c r="H150" s="295"/>
      <c r="I150" s="161"/>
      <c r="J150" s="307"/>
      <c r="K150" s="269"/>
      <c r="L150" s="295"/>
      <c r="M150" s="126"/>
      <c r="N150" s="307"/>
      <c r="O150" s="269"/>
      <c r="P150" s="295"/>
      <c r="Q150" s="126"/>
      <c r="R150" s="307"/>
      <c r="S150" s="539"/>
      <c r="T150" s="572"/>
      <c r="U150" s="541" t="s">
        <v>249</v>
      </c>
      <c r="V150" s="565">
        <v>584000</v>
      </c>
      <c r="W150" s="539"/>
      <c r="X150" s="572"/>
      <c r="Y150" s="569" t="s">
        <v>249</v>
      </c>
      <c r="Z150" s="307">
        <v>584000</v>
      </c>
    </row>
    <row r="151" spans="1:26" ht="51.75" customHeight="1">
      <c r="A151" s="627"/>
      <c r="B151" s="316"/>
      <c r="C151" s="628"/>
      <c r="D151" s="626"/>
      <c r="E151" s="315"/>
      <c r="F151" s="307"/>
      <c r="G151" s="269"/>
      <c r="H151" s="295"/>
      <c r="I151" s="161"/>
      <c r="J151" s="307"/>
      <c r="K151" s="269"/>
      <c r="L151" s="295"/>
      <c r="M151" s="126"/>
      <c r="N151" s="307"/>
      <c r="O151" s="269"/>
      <c r="P151" s="295"/>
      <c r="Q151" s="126"/>
      <c r="R151" s="307"/>
      <c r="S151" s="539"/>
      <c r="T151" s="572"/>
      <c r="U151" s="541"/>
      <c r="V151" s="565"/>
      <c r="W151" s="539" t="s">
        <v>598</v>
      </c>
      <c r="X151" s="572">
        <v>50000</v>
      </c>
      <c r="Y151" s="569" t="s">
        <v>598</v>
      </c>
      <c r="Z151" s="307">
        <v>50000</v>
      </c>
    </row>
    <row r="152" spans="1:26" ht="35.25" customHeight="1">
      <c r="A152" s="629"/>
      <c r="B152" s="393"/>
      <c r="C152" s="630"/>
      <c r="D152" s="312"/>
      <c r="E152" s="315"/>
      <c r="F152" s="307"/>
      <c r="G152" s="269"/>
      <c r="H152" s="295"/>
      <c r="I152" s="161"/>
      <c r="J152" s="307"/>
      <c r="K152" s="269"/>
      <c r="L152" s="295"/>
      <c r="M152" s="126"/>
      <c r="N152" s="307"/>
      <c r="O152" s="269"/>
      <c r="P152" s="295"/>
      <c r="Q152" s="126"/>
      <c r="R152" s="307"/>
      <c r="S152" s="539" t="s">
        <v>767</v>
      </c>
      <c r="T152" s="572">
        <v>17000</v>
      </c>
      <c r="U152" s="541" t="s">
        <v>768</v>
      </c>
      <c r="V152" s="565">
        <v>17000</v>
      </c>
      <c r="W152" s="539"/>
      <c r="X152" s="572"/>
      <c r="Y152" s="541" t="s">
        <v>768</v>
      </c>
      <c r="Z152" s="307">
        <v>17000</v>
      </c>
    </row>
    <row r="153" spans="1:26" ht="52.5" customHeight="1">
      <c r="A153" s="310" t="s">
        <v>23</v>
      </c>
      <c r="B153" s="310" t="s">
        <v>686</v>
      </c>
      <c r="C153" s="311" t="s">
        <v>687</v>
      </c>
      <c r="D153" s="364" t="s">
        <v>688</v>
      </c>
      <c r="E153" s="161"/>
      <c r="F153" s="307"/>
      <c r="G153" s="269"/>
      <c r="H153" s="295"/>
      <c r="I153" s="161"/>
      <c r="J153" s="307"/>
      <c r="K153" s="269"/>
      <c r="L153" s="295"/>
      <c r="M153" s="126"/>
      <c r="N153" s="307"/>
      <c r="O153" s="269"/>
      <c r="P153" s="295"/>
      <c r="Q153" s="126"/>
      <c r="R153" s="307"/>
      <c r="S153" s="269"/>
      <c r="T153" s="295"/>
      <c r="U153" s="126" t="s">
        <v>565</v>
      </c>
      <c r="V153" s="308">
        <v>63990</v>
      </c>
      <c r="W153" s="269"/>
      <c r="X153" s="295"/>
      <c r="Y153" s="126" t="s">
        <v>565</v>
      </c>
      <c r="Z153" s="308">
        <v>63990</v>
      </c>
    </row>
    <row r="154" spans="1:26" ht="49.5" customHeight="1">
      <c r="A154" s="310" t="s">
        <v>24</v>
      </c>
      <c r="B154" s="310" t="s">
        <v>33</v>
      </c>
      <c r="C154" s="311" t="s">
        <v>689</v>
      </c>
      <c r="D154" s="364" t="s">
        <v>721</v>
      </c>
      <c r="E154" s="161"/>
      <c r="F154" s="307"/>
      <c r="G154" s="269"/>
      <c r="H154" s="295"/>
      <c r="I154" s="161"/>
      <c r="J154" s="307"/>
      <c r="K154" s="269"/>
      <c r="L154" s="295"/>
      <c r="M154" s="126"/>
      <c r="N154" s="307"/>
      <c r="O154" s="269"/>
      <c r="P154" s="295"/>
      <c r="Q154" s="126"/>
      <c r="R154" s="307"/>
      <c r="S154" s="269"/>
      <c r="T154" s="295"/>
      <c r="U154" s="541" t="s">
        <v>249</v>
      </c>
      <c r="V154" s="308">
        <v>38900</v>
      </c>
      <c r="W154" s="269"/>
      <c r="X154" s="295"/>
      <c r="Y154" s="541" t="s">
        <v>249</v>
      </c>
      <c r="Z154" s="308">
        <v>38900</v>
      </c>
    </row>
    <row r="155" spans="1:26" ht="35.25" customHeight="1">
      <c r="A155" s="310" t="s">
        <v>25</v>
      </c>
      <c r="B155" s="310" t="s">
        <v>34</v>
      </c>
      <c r="C155" s="311" t="s">
        <v>689</v>
      </c>
      <c r="D155" s="547" t="s">
        <v>722</v>
      </c>
      <c r="E155" s="161"/>
      <c r="F155" s="307"/>
      <c r="G155" s="269"/>
      <c r="H155" s="295"/>
      <c r="I155" s="161"/>
      <c r="J155" s="307"/>
      <c r="K155" s="269"/>
      <c r="L155" s="295"/>
      <c r="M155" s="126"/>
      <c r="N155" s="307"/>
      <c r="O155" s="269"/>
      <c r="P155" s="295"/>
      <c r="Q155" s="126"/>
      <c r="R155" s="307"/>
      <c r="S155" s="269"/>
      <c r="T155" s="295"/>
      <c r="U155" s="541" t="s">
        <v>566</v>
      </c>
      <c r="V155" s="308">
        <v>54000</v>
      </c>
      <c r="W155" s="269"/>
      <c r="X155" s="295"/>
      <c r="Y155" s="541" t="s">
        <v>566</v>
      </c>
      <c r="Z155" s="308">
        <v>54000</v>
      </c>
    </row>
    <row r="156" spans="1:26" ht="71.25" customHeight="1">
      <c r="A156" s="310" t="s">
        <v>26</v>
      </c>
      <c r="B156" s="310" t="s">
        <v>56</v>
      </c>
      <c r="C156" s="311" t="s">
        <v>689</v>
      </c>
      <c r="D156" s="547" t="s">
        <v>723</v>
      </c>
      <c r="E156" s="161"/>
      <c r="F156" s="307"/>
      <c r="G156" s="269"/>
      <c r="H156" s="295"/>
      <c r="I156" s="161"/>
      <c r="J156" s="307"/>
      <c r="K156" s="269"/>
      <c r="L156" s="295"/>
      <c r="M156" s="126"/>
      <c r="N156" s="307"/>
      <c r="O156" s="269"/>
      <c r="P156" s="295"/>
      <c r="Q156" s="126"/>
      <c r="R156" s="307"/>
      <c r="S156" s="269"/>
      <c r="T156" s="295"/>
      <c r="U156" s="126" t="s">
        <v>567</v>
      </c>
      <c r="V156" s="590">
        <v>37260</v>
      </c>
      <c r="W156" s="269"/>
      <c r="X156" s="295"/>
      <c r="Y156" s="126" t="s">
        <v>567</v>
      </c>
      <c r="Z156" s="308">
        <v>37260</v>
      </c>
    </row>
    <row r="157" spans="1:26" ht="54" customHeight="1">
      <c r="A157" s="310" t="s">
        <v>28</v>
      </c>
      <c r="B157" s="310" t="s">
        <v>57</v>
      </c>
      <c r="C157" s="311" t="s">
        <v>710</v>
      </c>
      <c r="D157" s="364" t="s">
        <v>711</v>
      </c>
      <c r="E157" s="161"/>
      <c r="F157" s="307"/>
      <c r="G157" s="269"/>
      <c r="H157" s="295"/>
      <c r="I157" s="161"/>
      <c r="J157" s="307"/>
      <c r="K157" s="269" t="s">
        <v>429</v>
      </c>
      <c r="L157" s="295">
        <v>28740</v>
      </c>
      <c r="M157" s="126" t="s">
        <v>429</v>
      </c>
      <c r="N157" s="307">
        <v>28740</v>
      </c>
      <c r="O157" s="269"/>
      <c r="P157" s="295"/>
      <c r="Q157" s="126" t="s">
        <v>429</v>
      </c>
      <c r="R157" s="307">
        <v>28740</v>
      </c>
      <c r="S157" s="269"/>
      <c r="T157" s="295"/>
      <c r="U157" s="126" t="s">
        <v>429</v>
      </c>
      <c r="V157" s="308">
        <v>28740</v>
      </c>
      <c r="W157" s="269"/>
      <c r="X157" s="295"/>
      <c r="Y157" s="126" t="s">
        <v>429</v>
      </c>
      <c r="Z157" s="308">
        <v>28740</v>
      </c>
    </row>
    <row r="158" spans="1:26" ht="30" customHeight="1">
      <c r="A158" s="855"/>
      <c r="B158" s="856"/>
      <c r="C158" s="857"/>
      <c r="D158" s="839"/>
      <c r="E158" s="161"/>
      <c r="F158" s="307"/>
      <c r="G158" s="269"/>
      <c r="H158" s="295"/>
      <c r="I158" s="161"/>
      <c r="J158" s="307"/>
      <c r="K158" s="269"/>
      <c r="L158" s="295"/>
      <c r="M158" s="126"/>
      <c r="N158" s="307"/>
      <c r="O158" s="269"/>
      <c r="P158" s="295"/>
      <c r="Q158" s="126"/>
      <c r="R158" s="307"/>
      <c r="S158" s="269"/>
      <c r="T158" s="295"/>
      <c r="U158" s="586" t="s">
        <v>100</v>
      </c>
      <c r="V158" s="308">
        <v>8500</v>
      </c>
      <c r="W158" s="269"/>
      <c r="X158" s="295"/>
      <c r="Y158" s="586" t="s">
        <v>100</v>
      </c>
      <c r="Z158" s="308">
        <v>8500</v>
      </c>
    </row>
    <row r="159" spans="1:26" ht="54" customHeight="1">
      <c r="A159" s="858"/>
      <c r="B159" s="859"/>
      <c r="C159" s="860"/>
      <c r="D159" s="840"/>
      <c r="E159" s="161"/>
      <c r="F159" s="307"/>
      <c r="G159" s="269"/>
      <c r="H159" s="295"/>
      <c r="I159" s="161"/>
      <c r="J159" s="307"/>
      <c r="K159" s="269"/>
      <c r="L159" s="295"/>
      <c r="M159" s="126"/>
      <c r="N159" s="307"/>
      <c r="O159" s="269"/>
      <c r="P159" s="295"/>
      <c r="Q159" s="126"/>
      <c r="R159" s="307"/>
      <c r="S159" s="269"/>
      <c r="T159" s="295"/>
      <c r="U159" s="541" t="s">
        <v>249</v>
      </c>
      <c r="V159" s="308">
        <v>45000</v>
      </c>
      <c r="W159" s="269"/>
      <c r="X159" s="295"/>
      <c r="Y159" s="541" t="s">
        <v>249</v>
      </c>
      <c r="Z159" s="308">
        <v>45000</v>
      </c>
    </row>
    <row r="160" spans="1:26" ht="54" customHeight="1">
      <c r="A160" s="693" t="s">
        <v>297</v>
      </c>
      <c r="B160" s="694"/>
      <c r="C160" s="695"/>
      <c r="D160" s="691" t="s">
        <v>298</v>
      </c>
      <c r="E160" s="685"/>
      <c r="F160" s="686"/>
      <c r="G160" s="685"/>
      <c r="H160" s="686"/>
      <c r="I160" s="685"/>
      <c r="J160" s="686"/>
      <c r="K160" s="685"/>
      <c r="L160" s="686"/>
      <c r="M160" s="685"/>
      <c r="N160" s="686"/>
      <c r="O160" s="685"/>
      <c r="P160" s="686"/>
      <c r="Q160" s="685"/>
      <c r="R160" s="686"/>
      <c r="S160" s="685"/>
      <c r="T160" s="686"/>
      <c r="U160" s="696"/>
      <c r="V160" s="687">
        <f>SUM(V161:V162)</f>
        <v>87780</v>
      </c>
      <c r="W160" s="685"/>
      <c r="X160" s="686"/>
      <c r="Y160" s="696"/>
      <c r="Z160" s="687">
        <f>SUM(Z161:Z162)</f>
        <v>87780</v>
      </c>
    </row>
    <row r="161" spans="1:26" ht="39.75" customHeight="1">
      <c r="A161" s="310" t="s">
        <v>5</v>
      </c>
      <c r="B161" s="310" t="s">
        <v>67</v>
      </c>
      <c r="C161" s="311" t="s">
        <v>682</v>
      </c>
      <c r="D161" s="852" t="s">
        <v>6</v>
      </c>
      <c r="E161" s="161"/>
      <c r="F161" s="307"/>
      <c r="G161" s="269"/>
      <c r="H161" s="295"/>
      <c r="I161" s="161"/>
      <c r="J161" s="307"/>
      <c r="K161" s="269"/>
      <c r="L161" s="295"/>
      <c r="M161" s="126"/>
      <c r="N161" s="307"/>
      <c r="O161" s="269"/>
      <c r="P161" s="295"/>
      <c r="Q161" s="126"/>
      <c r="R161" s="307"/>
      <c r="S161" s="269"/>
      <c r="T161" s="295"/>
      <c r="U161" s="541" t="s">
        <v>375</v>
      </c>
      <c r="V161" s="308">
        <v>10780</v>
      </c>
      <c r="W161" s="269"/>
      <c r="X161" s="295"/>
      <c r="Y161" s="541" t="s">
        <v>375</v>
      </c>
      <c r="Z161" s="308">
        <v>10780</v>
      </c>
    </row>
    <row r="162" spans="1:26" ht="40.5" customHeight="1">
      <c r="A162" s="841"/>
      <c r="B162" s="842"/>
      <c r="C162" s="843"/>
      <c r="D162" s="853"/>
      <c r="E162" s="161"/>
      <c r="F162" s="307"/>
      <c r="G162" s="269"/>
      <c r="H162" s="295"/>
      <c r="I162" s="161"/>
      <c r="J162" s="307"/>
      <c r="K162" s="269"/>
      <c r="L162" s="295"/>
      <c r="M162" s="126"/>
      <c r="N162" s="307"/>
      <c r="O162" s="269"/>
      <c r="P162" s="295"/>
      <c r="Q162" s="126"/>
      <c r="R162" s="307"/>
      <c r="S162" s="269"/>
      <c r="T162" s="295"/>
      <c r="U162" s="541" t="s">
        <v>376</v>
      </c>
      <c r="V162" s="308">
        <v>77000</v>
      </c>
      <c r="W162" s="269"/>
      <c r="X162" s="295"/>
      <c r="Y162" s="541" t="s">
        <v>376</v>
      </c>
      <c r="Z162" s="308">
        <v>77000</v>
      </c>
    </row>
    <row r="163" spans="1:26" ht="48.75" customHeight="1">
      <c r="A163" s="688" t="s">
        <v>44</v>
      </c>
      <c r="B163" s="689"/>
      <c r="C163" s="690"/>
      <c r="D163" s="691" t="s">
        <v>525</v>
      </c>
      <c r="E163" s="692"/>
      <c r="F163" s="687">
        <f>F175</f>
        <v>350000</v>
      </c>
      <c r="G163" s="692"/>
      <c r="H163" s="687">
        <f>SUM(H168:H175)</f>
        <v>2448089</v>
      </c>
      <c r="I163" s="692"/>
      <c r="J163" s="687">
        <f>SUM(J168:J175)</f>
        <v>2798089</v>
      </c>
      <c r="K163" s="692"/>
      <c r="L163" s="687">
        <f>SUM(L164:L188)</f>
        <v>579140</v>
      </c>
      <c r="M163" s="692"/>
      <c r="N163" s="687">
        <f>SUM(N164:N188)</f>
        <v>3377229</v>
      </c>
      <c r="O163" s="692"/>
      <c r="P163" s="687">
        <f>SUM(P164:P188)</f>
        <v>1009227.73</v>
      </c>
      <c r="Q163" s="692"/>
      <c r="R163" s="687">
        <f>SUM(R164:R188)</f>
        <v>4386456.73</v>
      </c>
      <c r="S163" s="692"/>
      <c r="T163" s="687">
        <f>SUM(T164:T188)</f>
        <v>0</v>
      </c>
      <c r="U163" s="692"/>
      <c r="V163" s="687">
        <f>SUM(V164:V188)</f>
        <v>5142540.73</v>
      </c>
      <c r="W163" s="692"/>
      <c r="X163" s="687">
        <f>SUM(X164:X188)</f>
        <v>96435</v>
      </c>
      <c r="Y163" s="692"/>
      <c r="Z163" s="687">
        <f>Z164+Z171+Z175+Z188</f>
        <v>5238975.73</v>
      </c>
    </row>
    <row r="164" spans="1:26" ht="21.75" customHeight="1">
      <c r="A164" s="667" t="s">
        <v>11</v>
      </c>
      <c r="B164" s="667" t="s">
        <v>69</v>
      </c>
      <c r="C164" s="668" t="s">
        <v>707</v>
      </c>
      <c r="D164" s="854" t="s">
        <v>12</v>
      </c>
      <c r="E164" s="163"/>
      <c r="F164" s="308"/>
      <c r="G164" s="269"/>
      <c r="H164" s="295"/>
      <c r="I164" s="126"/>
      <c r="J164" s="307"/>
      <c r="K164" s="360" t="s">
        <v>518</v>
      </c>
      <c r="L164" s="295">
        <v>22000</v>
      </c>
      <c r="M164" s="365" t="s">
        <v>518</v>
      </c>
      <c r="N164" s="307">
        <v>22000</v>
      </c>
      <c r="O164" s="269" t="s">
        <v>518</v>
      </c>
      <c r="P164" s="295">
        <v>132600</v>
      </c>
      <c r="Q164" s="365" t="s">
        <v>518</v>
      </c>
      <c r="R164" s="307">
        <f>N164+P164</f>
        <v>154600</v>
      </c>
      <c r="S164" s="269" t="s">
        <v>518</v>
      </c>
      <c r="T164" s="295"/>
      <c r="U164" s="365" t="s">
        <v>518</v>
      </c>
      <c r="V164" s="307"/>
      <c r="W164" s="269"/>
      <c r="X164" s="295"/>
      <c r="Y164" s="365"/>
      <c r="Z164" s="326">
        <f>SUM(Z165:Z170)</f>
        <v>1823347</v>
      </c>
    </row>
    <row r="165" spans="1:26" ht="21.75" customHeight="1">
      <c r="A165" s="675"/>
      <c r="B165" s="676"/>
      <c r="C165" s="677"/>
      <c r="D165" s="854"/>
      <c r="E165" s="163"/>
      <c r="F165" s="308"/>
      <c r="G165" s="269"/>
      <c r="H165" s="295"/>
      <c r="I165" s="126"/>
      <c r="J165" s="307"/>
      <c r="K165" s="360"/>
      <c r="L165" s="295"/>
      <c r="M165" s="365"/>
      <c r="N165" s="307"/>
      <c r="O165" s="269"/>
      <c r="P165" s="295"/>
      <c r="Q165" s="365"/>
      <c r="R165" s="307"/>
      <c r="S165" s="269"/>
      <c r="T165" s="295"/>
      <c r="U165" s="365"/>
      <c r="V165" s="307">
        <v>76710</v>
      </c>
      <c r="W165" s="269"/>
      <c r="X165" s="295"/>
      <c r="Y165" s="365" t="s">
        <v>518</v>
      </c>
      <c r="Z165" s="307">
        <f>X165+V165</f>
        <v>76710</v>
      </c>
    </row>
    <row r="166" spans="1:26" ht="33" customHeight="1">
      <c r="A166" s="670"/>
      <c r="B166" s="664"/>
      <c r="C166" s="671"/>
      <c r="D166" s="854"/>
      <c r="E166" s="163"/>
      <c r="F166" s="308"/>
      <c r="G166" s="269"/>
      <c r="H166" s="295"/>
      <c r="I166" s="126"/>
      <c r="J166" s="307"/>
      <c r="K166" s="360"/>
      <c r="L166" s="295"/>
      <c r="M166" s="365"/>
      <c r="N166" s="307"/>
      <c r="O166" s="269"/>
      <c r="P166" s="295"/>
      <c r="Q166" s="365"/>
      <c r="R166" s="307"/>
      <c r="S166" s="269"/>
      <c r="T166" s="295"/>
      <c r="U166" s="365" t="s">
        <v>378</v>
      </c>
      <c r="V166" s="307">
        <v>132600</v>
      </c>
      <c r="W166" s="269"/>
      <c r="X166" s="295"/>
      <c r="Y166" s="365" t="s">
        <v>378</v>
      </c>
      <c r="Z166" s="307">
        <v>132600</v>
      </c>
    </row>
    <row r="167" spans="1:26" ht="33" customHeight="1">
      <c r="A167" s="672"/>
      <c r="B167" s="673"/>
      <c r="C167" s="674"/>
      <c r="D167" s="854"/>
      <c r="E167" s="163"/>
      <c r="F167" s="308"/>
      <c r="G167" s="269"/>
      <c r="H167" s="295"/>
      <c r="I167" s="126"/>
      <c r="J167" s="307"/>
      <c r="K167" s="360"/>
      <c r="L167" s="295"/>
      <c r="M167" s="365"/>
      <c r="N167" s="307"/>
      <c r="O167" s="269"/>
      <c r="P167" s="295"/>
      <c r="Q167" s="365"/>
      <c r="R167" s="307"/>
      <c r="S167" s="269"/>
      <c r="T167" s="295"/>
      <c r="U167" s="365" t="s">
        <v>379</v>
      </c>
      <c r="V167" s="307">
        <v>106270</v>
      </c>
      <c r="W167" s="269"/>
      <c r="X167" s="295"/>
      <c r="Y167" s="365" t="s">
        <v>379</v>
      </c>
      <c r="Z167" s="307">
        <v>106270</v>
      </c>
    </row>
    <row r="168" spans="1:26" ht="61.5" customHeight="1">
      <c r="A168" s="667" t="s">
        <v>13</v>
      </c>
      <c r="B168" s="667" t="s">
        <v>70</v>
      </c>
      <c r="C168" s="668" t="s">
        <v>707</v>
      </c>
      <c r="D168" s="669" t="s">
        <v>14</v>
      </c>
      <c r="E168" s="163"/>
      <c r="F168" s="308"/>
      <c r="G168" s="269" t="s">
        <v>351</v>
      </c>
      <c r="H168" s="295">
        <v>1436528</v>
      </c>
      <c r="I168" s="126" t="s">
        <v>351</v>
      </c>
      <c r="J168" s="307">
        <v>1436528</v>
      </c>
      <c r="K168" s="269"/>
      <c r="L168" s="295"/>
      <c r="M168" s="126" t="s">
        <v>351</v>
      </c>
      <c r="N168" s="307">
        <v>1436528</v>
      </c>
      <c r="O168" s="269"/>
      <c r="P168" s="295"/>
      <c r="Q168" s="126" t="s">
        <v>351</v>
      </c>
      <c r="R168" s="307">
        <v>1436528</v>
      </c>
      <c r="S168" s="269"/>
      <c r="T168" s="295"/>
      <c r="U168" s="126" t="s">
        <v>351</v>
      </c>
      <c r="V168" s="307">
        <v>1436528</v>
      </c>
      <c r="W168" s="269"/>
      <c r="X168" s="295"/>
      <c r="Y168" s="126" t="s">
        <v>351</v>
      </c>
      <c r="Z168" s="307">
        <v>1436528</v>
      </c>
    </row>
    <row r="169" spans="1:26" ht="33" customHeight="1">
      <c r="A169" s="844"/>
      <c r="B169" s="845"/>
      <c r="C169" s="846"/>
      <c r="D169" s="850"/>
      <c r="E169" s="163"/>
      <c r="F169" s="308"/>
      <c r="G169" s="269"/>
      <c r="H169" s="295"/>
      <c r="I169" s="126"/>
      <c r="J169" s="307"/>
      <c r="K169" s="587"/>
      <c r="L169" s="295"/>
      <c r="M169" s="126"/>
      <c r="N169" s="307"/>
      <c r="O169" s="587"/>
      <c r="P169" s="295"/>
      <c r="Q169" s="126"/>
      <c r="R169" s="307"/>
      <c r="S169" s="587"/>
      <c r="T169" s="295"/>
      <c r="U169" s="126" t="s">
        <v>380</v>
      </c>
      <c r="V169" s="307">
        <v>33300</v>
      </c>
      <c r="W169" s="587"/>
      <c r="X169" s="295"/>
      <c r="Y169" s="126" t="s">
        <v>380</v>
      </c>
      <c r="Z169" s="307">
        <v>33300</v>
      </c>
    </row>
    <row r="170" spans="1:26" ht="66.75" customHeight="1">
      <c r="A170" s="847"/>
      <c r="B170" s="848"/>
      <c r="C170" s="849"/>
      <c r="D170" s="851"/>
      <c r="E170" s="163"/>
      <c r="F170" s="308"/>
      <c r="G170" s="269"/>
      <c r="H170" s="295"/>
      <c r="I170" s="126"/>
      <c r="J170" s="307"/>
      <c r="K170" s="587"/>
      <c r="L170" s="295"/>
      <c r="M170" s="126"/>
      <c r="N170" s="307"/>
      <c r="O170" s="587"/>
      <c r="P170" s="295"/>
      <c r="Q170" s="126"/>
      <c r="R170" s="307"/>
      <c r="S170" s="587"/>
      <c r="T170" s="295"/>
      <c r="U170" s="126" t="s">
        <v>381</v>
      </c>
      <c r="V170" s="307">
        <v>37939</v>
      </c>
      <c r="W170" s="587"/>
      <c r="X170" s="295"/>
      <c r="Y170" s="126" t="s">
        <v>381</v>
      </c>
      <c r="Z170" s="307">
        <v>37939</v>
      </c>
    </row>
    <row r="171" spans="1:26" ht="38.25" customHeight="1">
      <c r="A171" s="663" t="s">
        <v>19</v>
      </c>
      <c r="B171" s="663" t="s">
        <v>32</v>
      </c>
      <c r="C171" s="666" t="s">
        <v>687</v>
      </c>
      <c r="D171" s="815" t="s">
        <v>720</v>
      </c>
      <c r="E171" s="163"/>
      <c r="F171" s="308"/>
      <c r="G171" s="269" t="s">
        <v>350</v>
      </c>
      <c r="H171" s="295">
        <v>622237</v>
      </c>
      <c r="I171" s="126" t="s">
        <v>350</v>
      </c>
      <c r="J171" s="307">
        <v>622237</v>
      </c>
      <c r="K171" s="807"/>
      <c r="L171" s="295"/>
      <c r="M171" s="126" t="s">
        <v>350</v>
      </c>
      <c r="N171" s="307">
        <v>622237</v>
      </c>
      <c r="O171" s="807"/>
      <c r="P171" s="295"/>
      <c r="Q171" s="126" t="s">
        <v>350</v>
      </c>
      <c r="R171" s="307">
        <v>622237</v>
      </c>
      <c r="S171" s="807"/>
      <c r="T171" s="295"/>
      <c r="U171" s="126" t="s">
        <v>350</v>
      </c>
      <c r="W171" s="807"/>
      <c r="X171" s="295"/>
      <c r="Y171" s="126"/>
      <c r="Z171" s="326">
        <f>SUM(Z172:Z174)</f>
        <v>1660701</v>
      </c>
    </row>
    <row r="172" spans="1:26" ht="38.25" customHeight="1">
      <c r="A172" s="664"/>
      <c r="B172" s="664"/>
      <c r="C172" s="665"/>
      <c r="D172" s="815"/>
      <c r="E172" s="163"/>
      <c r="F172" s="308"/>
      <c r="G172" s="269"/>
      <c r="H172" s="295"/>
      <c r="I172" s="126"/>
      <c r="J172" s="307"/>
      <c r="K172" s="808"/>
      <c r="L172" s="295"/>
      <c r="M172" s="126"/>
      <c r="N172" s="307"/>
      <c r="O172" s="808"/>
      <c r="P172" s="295"/>
      <c r="Q172" s="126"/>
      <c r="R172" s="307"/>
      <c r="S172" s="808"/>
      <c r="T172" s="295"/>
      <c r="U172" s="126"/>
      <c r="V172" s="307">
        <v>622237</v>
      </c>
      <c r="W172" s="808"/>
      <c r="X172" s="295"/>
      <c r="Y172" s="126" t="s">
        <v>350</v>
      </c>
      <c r="Z172" s="307">
        <f>V172+X172</f>
        <v>622237</v>
      </c>
    </row>
    <row r="173" spans="1:26" ht="38.25" customHeight="1">
      <c r="A173" s="664"/>
      <c r="B173" s="664"/>
      <c r="C173" s="665"/>
      <c r="D173" s="815"/>
      <c r="E173" s="163"/>
      <c r="F173" s="308"/>
      <c r="G173" s="269"/>
      <c r="H173" s="295"/>
      <c r="I173" s="126"/>
      <c r="J173" s="307"/>
      <c r="K173" s="808"/>
      <c r="L173" s="295"/>
      <c r="M173" s="126"/>
      <c r="N173" s="307"/>
      <c r="O173" s="808"/>
      <c r="P173" s="295"/>
      <c r="Q173" s="126"/>
      <c r="R173" s="307"/>
      <c r="S173" s="808"/>
      <c r="T173" s="295"/>
      <c r="U173" s="126" t="s">
        <v>377</v>
      </c>
      <c r="V173" s="307">
        <v>140000</v>
      </c>
      <c r="W173" s="808"/>
      <c r="X173" s="295"/>
      <c r="Y173" s="126" t="s">
        <v>377</v>
      </c>
      <c r="Z173" s="307">
        <v>140000</v>
      </c>
    </row>
    <row r="174" spans="1:26" ht="48.75" customHeight="1">
      <c r="A174" s="664"/>
      <c r="B174" s="664"/>
      <c r="C174" s="665"/>
      <c r="D174" s="815"/>
      <c r="E174" s="163"/>
      <c r="F174" s="308"/>
      <c r="G174" s="269" t="s">
        <v>349</v>
      </c>
      <c r="H174" s="295">
        <v>389324</v>
      </c>
      <c r="I174" s="126" t="s">
        <v>349</v>
      </c>
      <c r="J174" s="307">
        <v>389324</v>
      </c>
      <c r="K174" s="809"/>
      <c r="L174" s="295">
        <v>509140</v>
      </c>
      <c r="M174" s="126" t="s">
        <v>349</v>
      </c>
      <c r="N174" s="307">
        <f>J174+L174</f>
        <v>898464</v>
      </c>
      <c r="O174" s="809"/>
      <c r="P174" s="295"/>
      <c r="Q174" s="126" t="s">
        <v>349</v>
      </c>
      <c r="R174" s="307">
        <f>N174+P174</f>
        <v>898464</v>
      </c>
      <c r="S174" s="809"/>
      <c r="T174" s="295"/>
      <c r="U174" s="126" t="s">
        <v>349</v>
      </c>
      <c r="V174" s="307">
        <f>R174+T174</f>
        <v>898464</v>
      </c>
      <c r="W174" s="809"/>
      <c r="X174" s="295"/>
      <c r="Y174" s="126" t="s">
        <v>349</v>
      </c>
      <c r="Z174" s="307">
        <f>V174+X174</f>
        <v>898464</v>
      </c>
    </row>
    <row r="175" spans="1:26" ht="57" customHeight="1">
      <c r="A175" s="130" t="s">
        <v>15</v>
      </c>
      <c r="B175" s="130" t="s">
        <v>71</v>
      </c>
      <c r="C175" s="130" t="s">
        <v>708</v>
      </c>
      <c r="D175" s="635" t="s">
        <v>16</v>
      </c>
      <c r="E175" s="161" t="s">
        <v>155</v>
      </c>
      <c r="F175" s="307">
        <v>350000</v>
      </c>
      <c r="G175" s="269" t="s">
        <v>155</v>
      </c>
      <c r="H175" s="295"/>
      <c r="I175" s="161" t="s">
        <v>155</v>
      </c>
      <c r="J175" s="307">
        <v>350000</v>
      </c>
      <c r="K175" s="269"/>
      <c r="L175" s="295">
        <v>48000</v>
      </c>
      <c r="M175" s="366" t="s">
        <v>155</v>
      </c>
      <c r="N175" s="307">
        <v>398000</v>
      </c>
      <c r="O175" s="269"/>
      <c r="P175" s="295"/>
      <c r="Q175" s="366" t="s">
        <v>155</v>
      </c>
      <c r="R175" s="307">
        <v>398000</v>
      </c>
      <c r="S175" s="269"/>
      <c r="T175" s="295"/>
      <c r="U175" s="365" t="s">
        <v>155</v>
      </c>
      <c r="V175" s="307">
        <v>398000</v>
      </c>
      <c r="W175" s="269"/>
      <c r="X175" s="295"/>
      <c r="Y175" s="365"/>
      <c r="Z175" s="326">
        <f>SUM(Z176:Z187)</f>
        <v>998927.73</v>
      </c>
    </row>
    <row r="176" spans="1:26" ht="57" customHeight="1">
      <c r="A176" s="648"/>
      <c r="B176" s="648"/>
      <c r="C176" s="648"/>
      <c r="D176" s="633"/>
      <c r="E176" s="367"/>
      <c r="F176" s="368"/>
      <c r="G176" s="369"/>
      <c r="H176" s="370"/>
      <c r="I176" s="367"/>
      <c r="J176" s="368"/>
      <c r="K176" s="369"/>
      <c r="L176" s="370"/>
      <c r="M176" s="430"/>
      <c r="N176" s="368"/>
      <c r="O176" s="269"/>
      <c r="P176" s="295"/>
      <c r="Q176" s="366"/>
      <c r="R176" s="368"/>
      <c r="S176" s="269"/>
      <c r="T176" s="295"/>
      <c r="U176" s="365"/>
      <c r="V176" s="307"/>
      <c r="W176" s="269"/>
      <c r="X176" s="295"/>
      <c r="Y176" s="365" t="s">
        <v>155</v>
      </c>
      <c r="Z176" s="307">
        <v>398000</v>
      </c>
    </row>
    <row r="177" spans="1:26" ht="39.75" customHeight="1">
      <c r="A177" s="631"/>
      <c r="B177" s="631"/>
      <c r="C177" s="631"/>
      <c r="D177" s="633"/>
      <c r="E177" s="367"/>
      <c r="F177" s="368"/>
      <c r="G177" s="369"/>
      <c r="H177" s="370"/>
      <c r="I177" s="367"/>
      <c r="J177" s="368"/>
      <c r="K177" s="369"/>
      <c r="L177" s="370"/>
      <c r="M177" s="430"/>
      <c r="N177" s="368"/>
      <c r="O177" s="269"/>
      <c r="P177" s="295"/>
      <c r="Q177" s="366"/>
      <c r="R177" s="368"/>
      <c r="S177" s="269"/>
      <c r="T177" s="295"/>
      <c r="U177" s="365" t="s">
        <v>382</v>
      </c>
      <c r="V177" s="307">
        <v>99300</v>
      </c>
      <c r="W177" s="269"/>
      <c r="X177" s="295"/>
      <c r="Y177" s="365" t="s">
        <v>382</v>
      </c>
      <c r="Z177" s="307">
        <v>99300</v>
      </c>
    </row>
    <row r="178" spans="1:26" ht="100.5" customHeight="1">
      <c r="A178" s="631"/>
      <c r="B178" s="631"/>
      <c r="C178" s="631"/>
      <c r="D178" s="633"/>
      <c r="E178" s="367"/>
      <c r="F178" s="368"/>
      <c r="G178" s="369"/>
      <c r="H178" s="370"/>
      <c r="I178" s="367"/>
      <c r="J178" s="368"/>
      <c r="K178" s="369"/>
      <c r="L178" s="370"/>
      <c r="M178" s="430"/>
      <c r="N178" s="368"/>
      <c r="O178" s="269"/>
      <c r="P178" s="295"/>
      <c r="Q178" s="366"/>
      <c r="R178" s="368"/>
      <c r="S178" s="269"/>
      <c r="T178" s="295"/>
      <c r="U178" s="365" t="s">
        <v>384</v>
      </c>
      <c r="V178" s="307">
        <v>209547</v>
      </c>
      <c r="W178" s="269"/>
      <c r="X178" s="295"/>
      <c r="Y178" s="365" t="s">
        <v>384</v>
      </c>
      <c r="Z178" s="307">
        <v>209547</v>
      </c>
    </row>
    <row r="179" spans="1:26" ht="45.75" customHeight="1">
      <c r="A179" s="631"/>
      <c r="B179" s="631"/>
      <c r="C179" s="631"/>
      <c r="D179" s="633"/>
      <c r="E179" s="367"/>
      <c r="F179" s="368"/>
      <c r="G179" s="369"/>
      <c r="H179" s="370"/>
      <c r="I179" s="367"/>
      <c r="J179" s="368"/>
      <c r="K179" s="369"/>
      <c r="L179" s="370"/>
      <c r="M179" s="430"/>
      <c r="N179" s="368"/>
      <c r="O179" s="269"/>
      <c r="P179" s="295"/>
      <c r="Q179" s="366"/>
      <c r="R179" s="368"/>
      <c r="S179" s="269"/>
      <c r="T179" s="295"/>
      <c r="U179" s="365"/>
      <c r="V179" s="307"/>
      <c r="W179" s="539" t="s">
        <v>599</v>
      </c>
      <c r="X179" s="295">
        <v>32250</v>
      </c>
      <c r="Y179" s="656" t="s">
        <v>599</v>
      </c>
      <c r="Z179" s="661">
        <v>32250</v>
      </c>
    </row>
    <row r="180" spans="1:26" ht="34.5" customHeight="1">
      <c r="A180" s="631"/>
      <c r="B180" s="631"/>
      <c r="C180" s="631"/>
      <c r="D180" s="633"/>
      <c r="E180" s="367"/>
      <c r="F180" s="368"/>
      <c r="G180" s="369"/>
      <c r="H180" s="370"/>
      <c r="I180" s="367"/>
      <c r="J180" s="368"/>
      <c r="K180" s="369"/>
      <c r="L180" s="370"/>
      <c r="M180" s="430"/>
      <c r="N180" s="368"/>
      <c r="O180" s="269"/>
      <c r="P180" s="295"/>
      <c r="Q180" s="366"/>
      <c r="R180" s="368"/>
      <c r="S180" s="269"/>
      <c r="T180" s="295"/>
      <c r="U180" s="365"/>
      <c r="V180" s="307"/>
      <c r="W180" s="269" t="s">
        <v>600</v>
      </c>
      <c r="X180" s="295">
        <v>8533</v>
      </c>
      <c r="Y180" s="662" t="s">
        <v>600</v>
      </c>
      <c r="Z180" s="661">
        <v>8533</v>
      </c>
    </row>
    <row r="181" spans="1:26" ht="36" customHeight="1">
      <c r="A181" s="631"/>
      <c r="B181" s="631"/>
      <c r="C181" s="631"/>
      <c r="D181" s="633"/>
      <c r="E181" s="367"/>
      <c r="F181" s="368"/>
      <c r="G181" s="369"/>
      <c r="H181" s="370"/>
      <c r="I181" s="367"/>
      <c r="J181" s="368"/>
      <c r="K181" s="369"/>
      <c r="L181" s="370"/>
      <c r="M181" s="430"/>
      <c r="N181" s="368"/>
      <c r="O181" s="269"/>
      <c r="P181" s="295"/>
      <c r="Q181" s="366"/>
      <c r="R181" s="368"/>
      <c r="S181" s="269"/>
      <c r="T181" s="295"/>
      <c r="U181" s="365"/>
      <c r="V181" s="307"/>
      <c r="W181" s="269" t="s">
        <v>601</v>
      </c>
      <c r="X181" s="295">
        <v>15999</v>
      </c>
      <c r="Y181" s="662" t="s">
        <v>601</v>
      </c>
      <c r="Z181" s="661">
        <v>15999</v>
      </c>
    </row>
    <row r="182" spans="1:26" ht="45.75" customHeight="1">
      <c r="A182" s="631"/>
      <c r="B182" s="631"/>
      <c r="C182" s="631"/>
      <c r="D182" s="633"/>
      <c r="E182" s="367"/>
      <c r="F182" s="368"/>
      <c r="G182" s="369"/>
      <c r="H182" s="370"/>
      <c r="I182" s="367"/>
      <c r="J182" s="368"/>
      <c r="K182" s="369"/>
      <c r="L182" s="370"/>
      <c r="M182" s="430"/>
      <c r="N182" s="368"/>
      <c r="O182" s="269"/>
      <c r="P182" s="295"/>
      <c r="Q182" s="366"/>
      <c r="R182" s="368"/>
      <c r="S182" s="269"/>
      <c r="T182" s="295"/>
      <c r="U182" s="365"/>
      <c r="V182" s="307"/>
      <c r="W182" s="269" t="s">
        <v>602</v>
      </c>
      <c r="X182" s="295">
        <v>15255</v>
      </c>
      <c r="Y182" s="662" t="s">
        <v>602</v>
      </c>
      <c r="Z182" s="661">
        <v>15255</v>
      </c>
    </row>
    <row r="183" spans="1:26" ht="33.75" customHeight="1">
      <c r="A183" s="631"/>
      <c r="B183" s="631"/>
      <c r="C183" s="631"/>
      <c r="D183" s="633"/>
      <c r="E183" s="367"/>
      <c r="F183" s="368"/>
      <c r="G183" s="369"/>
      <c r="H183" s="370"/>
      <c r="I183" s="367"/>
      <c r="J183" s="368"/>
      <c r="K183" s="369"/>
      <c r="L183" s="370"/>
      <c r="M183" s="430"/>
      <c r="N183" s="368"/>
      <c r="O183" s="269"/>
      <c r="P183" s="295"/>
      <c r="Q183" s="366"/>
      <c r="R183" s="368"/>
      <c r="S183" s="269"/>
      <c r="T183" s="295"/>
      <c r="U183" s="365"/>
      <c r="V183" s="307"/>
      <c r="W183" s="269" t="s">
        <v>603</v>
      </c>
      <c r="X183" s="295">
        <v>12199</v>
      </c>
      <c r="Y183" s="662" t="s">
        <v>603</v>
      </c>
      <c r="Z183" s="661">
        <v>12199</v>
      </c>
    </row>
    <row r="184" spans="1:26" ht="30.75" customHeight="1">
      <c r="A184" s="631"/>
      <c r="B184" s="631"/>
      <c r="C184" s="631"/>
      <c r="D184" s="633"/>
      <c r="E184" s="367"/>
      <c r="F184" s="368"/>
      <c r="G184" s="369"/>
      <c r="H184" s="370"/>
      <c r="I184" s="367"/>
      <c r="J184" s="368"/>
      <c r="K184" s="369"/>
      <c r="L184" s="370"/>
      <c r="M184" s="430"/>
      <c r="N184" s="368"/>
      <c r="O184" s="269"/>
      <c r="P184" s="295"/>
      <c r="Q184" s="366"/>
      <c r="R184" s="368"/>
      <c r="S184" s="269"/>
      <c r="T184" s="295"/>
      <c r="U184" s="365"/>
      <c r="V184" s="307"/>
      <c r="W184" s="269" t="s">
        <v>604</v>
      </c>
      <c r="X184" s="295">
        <v>12199</v>
      </c>
      <c r="Y184" s="662" t="s">
        <v>604</v>
      </c>
      <c r="Z184" s="661">
        <v>12199</v>
      </c>
    </row>
    <row r="185" spans="1:26" ht="24" customHeight="1">
      <c r="A185" s="631"/>
      <c r="B185" s="631"/>
      <c r="C185" s="631"/>
      <c r="D185" s="633"/>
      <c r="E185" s="367"/>
      <c r="F185" s="368"/>
      <c r="G185" s="369"/>
      <c r="H185" s="370"/>
      <c r="I185" s="367"/>
      <c r="J185" s="368"/>
      <c r="K185" s="369"/>
      <c r="L185" s="370"/>
      <c r="M185" s="430"/>
      <c r="N185" s="368"/>
      <c r="O185" s="269"/>
      <c r="P185" s="295"/>
      <c r="Q185" s="366"/>
      <c r="R185" s="368"/>
      <c r="S185" s="269"/>
      <c r="T185" s="295"/>
      <c r="U185" s="365" t="s">
        <v>383</v>
      </c>
      <c r="V185" s="307">
        <v>11079</v>
      </c>
      <c r="W185" s="269"/>
      <c r="X185" s="295"/>
      <c r="Y185" s="365" t="s">
        <v>383</v>
      </c>
      <c r="Z185" s="307">
        <v>11079</v>
      </c>
    </row>
    <row r="186" spans="1:26" ht="65.25" customHeight="1">
      <c r="A186" s="631"/>
      <c r="B186" s="631"/>
      <c r="C186" s="631"/>
      <c r="D186" s="633"/>
      <c r="E186" s="367"/>
      <c r="F186" s="368"/>
      <c r="G186" s="369"/>
      <c r="H186" s="370"/>
      <c r="I186" s="367"/>
      <c r="J186" s="368"/>
      <c r="K186" s="369"/>
      <c r="L186" s="370"/>
      <c r="M186" s="430"/>
      <c r="N186" s="368"/>
      <c r="O186" s="269"/>
      <c r="P186" s="295"/>
      <c r="Q186" s="366"/>
      <c r="R186" s="368"/>
      <c r="S186" s="269"/>
      <c r="T186" s="295"/>
      <c r="U186" s="365" t="s">
        <v>381</v>
      </c>
      <c r="V186" s="307">
        <v>63939</v>
      </c>
      <c r="W186" s="269"/>
      <c r="X186" s="295"/>
      <c r="Y186" s="365" t="s">
        <v>381</v>
      </c>
      <c r="Z186" s="307">
        <v>63939</v>
      </c>
    </row>
    <row r="187" spans="1:26" ht="45.75" customHeight="1">
      <c r="A187" s="632"/>
      <c r="B187" s="632"/>
      <c r="C187" s="632"/>
      <c r="D187" s="634"/>
      <c r="E187" s="367"/>
      <c r="F187" s="368"/>
      <c r="G187" s="369"/>
      <c r="H187" s="370"/>
      <c r="I187" s="367"/>
      <c r="J187" s="368"/>
      <c r="K187" s="369"/>
      <c r="L187" s="370"/>
      <c r="M187" s="430"/>
      <c r="N187" s="368"/>
      <c r="O187" s="269" t="s">
        <v>464</v>
      </c>
      <c r="P187" s="295">
        <v>120627.73</v>
      </c>
      <c r="Q187" s="366" t="s">
        <v>464</v>
      </c>
      <c r="R187" s="368">
        <v>120627.73</v>
      </c>
      <c r="S187" s="269"/>
      <c r="T187" s="295"/>
      <c r="U187" s="365" t="s">
        <v>464</v>
      </c>
      <c r="V187" s="307">
        <v>120627.73</v>
      </c>
      <c r="W187" s="269"/>
      <c r="X187" s="295"/>
      <c r="Y187" s="365" t="s">
        <v>464</v>
      </c>
      <c r="Z187" s="307">
        <v>120627.73</v>
      </c>
    </row>
    <row r="188" spans="1:26" ht="62.25" customHeight="1">
      <c r="A188" s="130" t="s">
        <v>175</v>
      </c>
      <c r="B188" s="130" t="s">
        <v>272</v>
      </c>
      <c r="C188" s="130" t="s">
        <v>712</v>
      </c>
      <c r="D188" s="313" t="s">
        <v>273</v>
      </c>
      <c r="E188" s="367"/>
      <c r="F188" s="368"/>
      <c r="G188" s="369"/>
      <c r="H188" s="370"/>
      <c r="I188" s="367"/>
      <c r="J188" s="368"/>
      <c r="K188" s="369"/>
      <c r="L188" s="370"/>
      <c r="M188" s="430"/>
      <c r="N188" s="368"/>
      <c r="O188" s="269" t="s">
        <v>661</v>
      </c>
      <c r="P188" s="295">
        <v>756000</v>
      </c>
      <c r="Q188" s="430" t="s">
        <v>661</v>
      </c>
      <c r="R188" s="368">
        <v>756000</v>
      </c>
      <c r="S188" s="269"/>
      <c r="T188" s="295"/>
      <c r="U188" s="365" t="s">
        <v>661</v>
      </c>
      <c r="V188" s="307">
        <v>756000</v>
      </c>
      <c r="W188" s="269"/>
      <c r="X188" s="295"/>
      <c r="Y188" s="365" t="s">
        <v>661</v>
      </c>
      <c r="Z188" s="326">
        <v>756000</v>
      </c>
    </row>
    <row r="189" spans="1:26" ht="60" customHeight="1">
      <c r="A189" s="684" t="s">
        <v>301</v>
      </c>
      <c r="B189" s="684"/>
      <c r="C189" s="684"/>
      <c r="D189" s="684" t="s">
        <v>526</v>
      </c>
      <c r="E189" s="685"/>
      <c r="F189" s="686"/>
      <c r="G189" s="685"/>
      <c r="H189" s="686"/>
      <c r="I189" s="685"/>
      <c r="J189" s="686"/>
      <c r="K189" s="685"/>
      <c r="L189" s="686"/>
      <c r="M189" s="685"/>
      <c r="N189" s="687" t="e">
        <f>N194+N200+#REF!+N203</f>
        <v>#REF!</v>
      </c>
      <c r="O189" s="685"/>
      <c r="P189" s="687" t="e">
        <f>P190+#REF!</f>
        <v>#REF!</v>
      </c>
      <c r="Q189" s="685"/>
      <c r="R189" s="687" t="e">
        <f>R190+#REF!</f>
        <v>#REF!</v>
      </c>
      <c r="S189" s="685"/>
      <c r="T189" s="687" t="e">
        <f>T190+#REF!</f>
        <v>#REF!</v>
      </c>
      <c r="U189" s="685"/>
      <c r="V189" s="687">
        <f>V190</f>
        <v>5369615</v>
      </c>
      <c r="W189" s="685"/>
      <c r="X189" s="687">
        <f>X190</f>
        <v>18000</v>
      </c>
      <c r="Y189" s="685"/>
      <c r="Z189" s="687">
        <f>X189+V189</f>
        <v>5387615</v>
      </c>
    </row>
    <row r="190" spans="1:26" ht="29.25" customHeight="1">
      <c r="A190" s="310" t="s">
        <v>194</v>
      </c>
      <c r="B190" s="310" t="s">
        <v>48</v>
      </c>
      <c r="C190" s="311" t="s">
        <v>718</v>
      </c>
      <c r="D190" s="364" t="s">
        <v>647</v>
      </c>
      <c r="E190" s="161"/>
      <c r="F190" s="307"/>
      <c r="G190" s="269"/>
      <c r="H190" s="295"/>
      <c r="I190" s="161"/>
      <c r="J190" s="307"/>
      <c r="K190" s="269"/>
      <c r="L190" s="295"/>
      <c r="M190" s="161"/>
      <c r="N190" s="308">
        <f>N194+N200+N203</f>
        <v>4136392</v>
      </c>
      <c r="O190" s="269"/>
      <c r="P190" s="296">
        <f>P191+P194+P200+P203</f>
        <v>601493</v>
      </c>
      <c r="Q190" s="161"/>
      <c r="R190" s="308">
        <f>R191+R194+R200+R203</f>
        <v>4737885</v>
      </c>
      <c r="S190" s="269"/>
      <c r="T190" s="296">
        <f>T191+T194+T200+T203</f>
        <v>0</v>
      </c>
      <c r="U190" s="161"/>
      <c r="V190" s="308">
        <f>V191+V194+V200+V203</f>
        <v>5369615</v>
      </c>
      <c r="W190" s="269"/>
      <c r="X190" s="296">
        <f>X191+X194+X200+X203</f>
        <v>18000</v>
      </c>
      <c r="Y190" s="161"/>
      <c r="Z190" s="308">
        <f>Z191+Z194+Z200+Z203</f>
        <v>5387615</v>
      </c>
    </row>
    <row r="191" spans="1:26" ht="16.5" customHeight="1">
      <c r="A191" s="614"/>
      <c r="B191" s="615"/>
      <c r="C191" s="616"/>
      <c r="D191" s="497"/>
      <c r="E191" s="161"/>
      <c r="F191" s="307"/>
      <c r="G191" s="269"/>
      <c r="H191" s="295"/>
      <c r="I191" s="161"/>
      <c r="J191" s="307"/>
      <c r="K191" s="269"/>
      <c r="L191" s="295"/>
      <c r="M191" s="161"/>
      <c r="N191" s="308"/>
      <c r="O191" s="419" t="s">
        <v>185</v>
      </c>
      <c r="P191" s="469">
        <v>580243</v>
      </c>
      <c r="Q191" s="305" t="s">
        <v>185</v>
      </c>
      <c r="R191" s="306">
        <v>580243</v>
      </c>
      <c r="S191" s="419"/>
      <c r="T191" s="469"/>
      <c r="U191" s="305" t="s">
        <v>185</v>
      </c>
      <c r="V191" s="306">
        <f>SUM(V192:V193)</f>
        <v>1012073</v>
      </c>
      <c r="W191" s="419"/>
      <c r="X191" s="469"/>
      <c r="Y191" s="305" t="s">
        <v>185</v>
      </c>
      <c r="Z191" s="306">
        <f>SUM(Z192:Z193)</f>
        <v>1012073</v>
      </c>
    </row>
    <row r="192" spans="1:26" ht="159" customHeight="1">
      <c r="A192" s="617"/>
      <c r="B192" s="618"/>
      <c r="C192" s="619"/>
      <c r="D192" s="580"/>
      <c r="E192" s="161"/>
      <c r="F192" s="307"/>
      <c r="G192" s="269"/>
      <c r="H192" s="295"/>
      <c r="I192" s="161"/>
      <c r="J192" s="307"/>
      <c r="K192" s="269"/>
      <c r="L192" s="295"/>
      <c r="M192" s="161"/>
      <c r="N192" s="308"/>
      <c r="O192" s="269" t="s">
        <v>170</v>
      </c>
      <c r="P192" s="295">
        <v>580243</v>
      </c>
      <c r="Q192" s="126" t="s">
        <v>170</v>
      </c>
      <c r="R192" s="307">
        <v>580243</v>
      </c>
      <c r="S192" s="269"/>
      <c r="T192" s="295"/>
      <c r="U192" s="126" t="s">
        <v>170</v>
      </c>
      <c r="V192" s="307">
        <v>580243</v>
      </c>
      <c r="W192" s="269"/>
      <c r="X192" s="295"/>
      <c r="Y192" s="126" t="s">
        <v>170</v>
      </c>
      <c r="Z192" s="307">
        <v>580243</v>
      </c>
    </row>
    <row r="193" spans="1:26" ht="146.25" customHeight="1">
      <c r="A193" s="617"/>
      <c r="B193" s="618"/>
      <c r="C193" s="619"/>
      <c r="D193" s="580"/>
      <c r="E193" s="161"/>
      <c r="F193" s="307"/>
      <c r="G193" s="269"/>
      <c r="H193" s="295"/>
      <c r="I193" s="161"/>
      <c r="J193" s="307"/>
      <c r="K193" s="269"/>
      <c r="L193" s="295"/>
      <c r="M193" s="161"/>
      <c r="N193" s="308"/>
      <c r="O193" s="269"/>
      <c r="P193" s="295"/>
      <c r="Q193" s="126"/>
      <c r="R193" s="307"/>
      <c r="S193" s="269"/>
      <c r="T193" s="295"/>
      <c r="U193" s="126" t="s">
        <v>756</v>
      </c>
      <c r="V193" s="307">
        <v>431830</v>
      </c>
      <c r="W193" s="269"/>
      <c r="X193" s="295"/>
      <c r="Y193" s="126" t="s">
        <v>756</v>
      </c>
      <c r="Z193" s="307">
        <v>431830</v>
      </c>
    </row>
    <row r="194" spans="1:26" ht="16.5" customHeight="1">
      <c r="A194" s="617"/>
      <c r="B194" s="618"/>
      <c r="C194" s="619"/>
      <c r="D194" s="505"/>
      <c r="E194" s="161"/>
      <c r="F194" s="307"/>
      <c r="G194" s="269"/>
      <c r="H194" s="295"/>
      <c r="I194" s="161"/>
      <c r="J194" s="307"/>
      <c r="K194" s="297" t="s">
        <v>434</v>
      </c>
      <c r="L194" s="302">
        <f>L199</f>
        <v>1126392</v>
      </c>
      <c r="M194" s="305" t="s">
        <v>434</v>
      </c>
      <c r="N194" s="306">
        <f>N199</f>
        <v>1126392</v>
      </c>
      <c r="O194" s="297" t="s">
        <v>434</v>
      </c>
      <c r="P194" s="302">
        <f>P197</f>
        <v>40000</v>
      </c>
      <c r="Q194" s="305" t="s">
        <v>434</v>
      </c>
      <c r="R194" s="306">
        <f>SUM(R197:R199)</f>
        <v>1166392</v>
      </c>
      <c r="S194" s="297"/>
      <c r="T194" s="302"/>
      <c r="U194" s="305" t="s">
        <v>434</v>
      </c>
      <c r="V194" s="306">
        <f>SUM(V195:V199)</f>
        <v>1366292</v>
      </c>
      <c r="W194" s="297"/>
      <c r="X194" s="302">
        <f>SUM(X195:X199)</f>
        <v>18000</v>
      </c>
      <c r="Y194" s="305" t="s">
        <v>434</v>
      </c>
      <c r="Z194" s="306">
        <f>SUM(Z195:Z199)</f>
        <v>1384292</v>
      </c>
    </row>
    <row r="195" spans="1:26" ht="15.75" customHeight="1">
      <c r="A195" s="617"/>
      <c r="B195" s="618"/>
      <c r="C195" s="619"/>
      <c r="D195" s="505"/>
      <c r="E195" s="161"/>
      <c r="F195" s="307"/>
      <c r="G195" s="269"/>
      <c r="H195" s="295"/>
      <c r="I195" s="161"/>
      <c r="J195" s="307"/>
      <c r="K195" s="297"/>
      <c r="L195" s="468"/>
      <c r="M195" s="305"/>
      <c r="N195" s="306"/>
      <c r="O195" s="297"/>
      <c r="P195" s="302"/>
      <c r="Q195" s="305"/>
      <c r="R195" s="306"/>
      <c r="S195" s="297"/>
      <c r="T195" s="302"/>
      <c r="U195" s="573" t="s">
        <v>772</v>
      </c>
      <c r="V195" s="307">
        <v>100000</v>
      </c>
      <c r="W195" s="297"/>
      <c r="X195" s="302"/>
      <c r="Y195" s="573" t="s">
        <v>772</v>
      </c>
      <c r="Z195" s="307">
        <v>100000</v>
      </c>
    </row>
    <row r="196" spans="1:26" ht="32.25" customHeight="1">
      <c r="A196" s="617"/>
      <c r="B196" s="618"/>
      <c r="C196" s="619"/>
      <c r="D196" s="505"/>
      <c r="E196" s="161"/>
      <c r="F196" s="307"/>
      <c r="G196" s="269"/>
      <c r="H196" s="295"/>
      <c r="I196" s="161"/>
      <c r="J196" s="307"/>
      <c r="K196" s="297"/>
      <c r="L196" s="468"/>
      <c r="M196" s="305"/>
      <c r="N196" s="306"/>
      <c r="O196" s="297"/>
      <c r="P196" s="302"/>
      <c r="Q196" s="305"/>
      <c r="R196" s="306"/>
      <c r="S196" s="297"/>
      <c r="T196" s="302"/>
      <c r="U196" s="126" t="s">
        <v>761</v>
      </c>
      <c r="V196" s="307">
        <v>99900</v>
      </c>
      <c r="W196" s="297"/>
      <c r="X196" s="302"/>
      <c r="Y196" s="126" t="s">
        <v>761</v>
      </c>
      <c r="Z196" s="307">
        <v>99900</v>
      </c>
    </row>
    <row r="197" spans="1:26" ht="16.5" customHeight="1">
      <c r="A197" s="620"/>
      <c r="B197" s="621"/>
      <c r="C197" s="622"/>
      <c r="D197" s="575"/>
      <c r="E197" s="161"/>
      <c r="F197" s="307"/>
      <c r="G197" s="269"/>
      <c r="H197" s="295"/>
      <c r="I197" s="161"/>
      <c r="J197" s="307"/>
      <c r="K197" s="297"/>
      <c r="L197" s="468"/>
      <c r="M197" s="305"/>
      <c r="N197" s="306"/>
      <c r="O197" s="299" t="s">
        <v>184</v>
      </c>
      <c r="P197" s="295">
        <v>40000</v>
      </c>
      <c r="Q197" s="126" t="s">
        <v>184</v>
      </c>
      <c r="R197" s="307">
        <v>40000</v>
      </c>
      <c r="S197" s="299"/>
      <c r="T197" s="295"/>
      <c r="U197" s="126" t="s">
        <v>184</v>
      </c>
      <c r="V197" s="307">
        <v>40000</v>
      </c>
      <c r="W197" s="299"/>
      <c r="X197" s="295"/>
      <c r="Y197" s="126" t="s">
        <v>184</v>
      </c>
      <c r="Z197" s="307">
        <v>40000</v>
      </c>
    </row>
    <row r="198" spans="1:26" ht="36" customHeight="1">
      <c r="A198" s="617"/>
      <c r="B198" s="618"/>
      <c r="C198" s="619"/>
      <c r="D198" s="505"/>
      <c r="E198" s="161"/>
      <c r="F198" s="307"/>
      <c r="G198" s="269"/>
      <c r="H198" s="295"/>
      <c r="I198" s="161"/>
      <c r="J198" s="307"/>
      <c r="K198" s="297"/>
      <c r="L198" s="468"/>
      <c r="M198" s="305"/>
      <c r="N198" s="306"/>
      <c r="O198" s="299"/>
      <c r="P198" s="650"/>
      <c r="Q198" s="126"/>
      <c r="R198" s="307"/>
      <c r="S198" s="299"/>
      <c r="T198" s="650"/>
      <c r="U198" s="126"/>
      <c r="V198" s="307"/>
      <c r="W198" s="303" t="s">
        <v>131</v>
      </c>
      <c r="X198" s="650">
        <v>18000</v>
      </c>
      <c r="Y198" s="126" t="s">
        <v>131</v>
      </c>
      <c r="Z198" s="307">
        <f>X198+V198</f>
        <v>18000</v>
      </c>
    </row>
    <row r="199" spans="1:26" ht="111" customHeight="1">
      <c r="A199" s="636"/>
      <c r="B199" s="637"/>
      <c r="C199" s="638"/>
      <c r="D199" s="639"/>
      <c r="E199" s="161"/>
      <c r="F199" s="307"/>
      <c r="G199" s="269"/>
      <c r="H199" s="295"/>
      <c r="I199" s="161"/>
      <c r="J199" s="307"/>
      <c r="K199" s="299" t="s">
        <v>426</v>
      </c>
      <c r="L199" s="300">
        <v>1126392</v>
      </c>
      <c r="M199" s="126" t="s">
        <v>441</v>
      </c>
      <c r="N199" s="307">
        <v>1126392</v>
      </c>
      <c r="O199" s="299"/>
      <c r="P199" s="300"/>
      <c r="Q199" s="126" t="s">
        <v>441</v>
      </c>
      <c r="R199" s="307">
        <v>1126392</v>
      </c>
      <c r="S199" s="299"/>
      <c r="T199" s="300"/>
      <c r="U199" s="126" t="s">
        <v>441</v>
      </c>
      <c r="V199" s="307">
        <v>1126392</v>
      </c>
      <c r="W199" s="299"/>
      <c r="X199" s="300"/>
      <c r="Y199" s="126" t="s">
        <v>441</v>
      </c>
      <c r="Z199" s="307">
        <v>1126392</v>
      </c>
    </row>
    <row r="200" spans="1:26" ht="17.25" customHeight="1">
      <c r="A200" s="627"/>
      <c r="B200" s="316"/>
      <c r="C200" s="628"/>
      <c r="D200" s="626"/>
      <c r="E200" s="161"/>
      <c r="F200" s="307"/>
      <c r="G200" s="269"/>
      <c r="H200" s="295"/>
      <c r="I200" s="161"/>
      <c r="J200" s="307"/>
      <c r="K200" s="301" t="s">
        <v>430</v>
      </c>
      <c r="L200" s="302">
        <f>L201+L202</f>
        <v>2972500</v>
      </c>
      <c r="M200" s="293" t="s">
        <v>430</v>
      </c>
      <c r="N200" s="306">
        <f>N201+N202</f>
        <v>2972500</v>
      </c>
      <c r="O200" s="301" t="s">
        <v>430</v>
      </c>
      <c r="P200" s="302">
        <f>P201+P202</f>
        <v>0</v>
      </c>
      <c r="Q200" s="293" t="s">
        <v>430</v>
      </c>
      <c r="R200" s="306">
        <f>SUM(R201:R202)</f>
        <v>2972500</v>
      </c>
      <c r="S200" s="301"/>
      <c r="T200" s="302"/>
      <c r="U200" s="293" t="s">
        <v>430</v>
      </c>
      <c r="V200" s="306">
        <f>SUM(V201:V202)</f>
        <v>2972500</v>
      </c>
      <c r="W200" s="301"/>
      <c r="X200" s="302"/>
      <c r="Y200" s="293" t="s">
        <v>430</v>
      </c>
      <c r="Z200" s="306">
        <f>SUM(Z201:Z202)</f>
        <v>2972500</v>
      </c>
    </row>
    <row r="201" spans="1:26" ht="33.75" customHeight="1">
      <c r="A201" s="627"/>
      <c r="B201" s="316"/>
      <c r="C201" s="628"/>
      <c r="D201" s="626"/>
      <c r="E201" s="161"/>
      <c r="F201" s="307"/>
      <c r="G201" s="269"/>
      <c r="H201" s="295"/>
      <c r="I201" s="161"/>
      <c r="J201" s="307"/>
      <c r="K201" s="299" t="s">
        <v>433</v>
      </c>
      <c r="L201" s="298">
        <v>972500</v>
      </c>
      <c r="M201" s="126" t="s">
        <v>433</v>
      </c>
      <c r="N201" s="307">
        <v>972500</v>
      </c>
      <c r="O201" s="303"/>
      <c r="P201" s="298"/>
      <c r="Q201" s="126" t="s">
        <v>186</v>
      </c>
      <c r="R201" s="307">
        <v>972500</v>
      </c>
      <c r="S201" s="303"/>
      <c r="T201" s="298"/>
      <c r="U201" s="126" t="s">
        <v>186</v>
      </c>
      <c r="V201" s="307">
        <v>972500</v>
      </c>
      <c r="W201" s="303"/>
      <c r="X201" s="298"/>
      <c r="Y201" s="126" t="s">
        <v>186</v>
      </c>
      <c r="Z201" s="307">
        <v>972500</v>
      </c>
    </row>
    <row r="202" spans="1:26" ht="62.25" customHeight="1">
      <c r="A202" s="627"/>
      <c r="B202" s="316"/>
      <c r="C202" s="628"/>
      <c r="D202" s="626"/>
      <c r="E202" s="367"/>
      <c r="F202" s="368"/>
      <c r="G202" s="369"/>
      <c r="H202" s="370"/>
      <c r="I202" s="367"/>
      <c r="J202" s="368"/>
      <c r="K202" s="483" t="s">
        <v>431</v>
      </c>
      <c r="L202" s="484">
        <v>2000000</v>
      </c>
      <c r="M202" s="344" t="s">
        <v>443</v>
      </c>
      <c r="N202" s="368">
        <v>2000000</v>
      </c>
      <c r="O202" s="483"/>
      <c r="P202" s="484"/>
      <c r="Q202" s="344" t="s">
        <v>443</v>
      </c>
      <c r="R202" s="368">
        <v>2000000</v>
      </c>
      <c r="S202" s="483"/>
      <c r="T202" s="484"/>
      <c r="U202" s="344" t="s">
        <v>443</v>
      </c>
      <c r="V202" s="307">
        <v>2000000</v>
      </c>
      <c r="W202" s="483"/>
      <c r="X202" s="484"/>
      <c r="Y202" s="344" t="s">
        <v>443</v>
      </c>
      <c r="Z202" s="307">
        <v>2000000</v>
      </c>
    </row>
    <row r="203" spans="1:26" ht="21.75" customHeight="1">
      <c r="A203" s="627"/>
      <c r="B203" s="316"/>
      <c r="C203" s="628"/>
      <c r="D203" s="626"/>
      <c r="E203" s="161"/>
      <c r="F203" s="307"/>
      <c r="G203" s="269"/>
      <c r="H203" s="295"/>
      <c r="I203" s="161"/>
      <c r="J203" s="307"/>
      <c r="K203" s="304" t="s">
        <v>432</v>
      </c>
      <c r="L203" s="302">
        <v>37500</v>
      </c>
      <c r="M203" s="294" t="s">
        <v>432</v>
      </c>
      <c r="N203" s="306">
        <v>37500</v>
      </c>
      <c r="O203" s="304" t="s">
        <v>432</v>
      </c>
      <c r="P203" s="302">
        <v>-18750</v>
      </c>
      <c r="Q203" s="294" t="s">
        <v>432</v>
      </c>
      <c r="R203" s="306">
        <v>18750</v>
      </c>
      <c r="S203" s="304"/>
      <c r="T203" s="302"/>
      <c r="U203" s="294" t="s">
        <v>432</v>
      </c>
      <c r="V203" s="306">
        <v>18750</v>
      </c>
      <c r="W203" s="304"/>
      <c r="X203" s="302"/>
      <c r="Y203" s="294" t="s">
        <v>432</v>
      </c>
      <c r="Z203" s="306">
        <v>18750</v>
      </c>
    </row>
    <row r="204" spans="1:26" ht="34.5" customHeight="1">
      <c r="A204" s="629"/>
      <c r="B204" s="393"/>
      <c r="C204" s="630"/>
      <c r="D204" s="312"/>
      <c r="E204" s="161"/>
      <c r="F204" s="307"/>
      <c r="G204" s="269"/>
      <c r="H204" s="295"/>
      <c r="I204" s="161"/>
      <c r="J204" s="307"/>
      <c r="K204" s="303" t="s">
        <v>388</v>
      </c>
      <c r="L204" s="298">
        <v>37500</v>
      </c>
      <c r="M204" s="126" t="s">
        <v>442</v>
      </c>
      <c r="N204" s="307">
        <v>37500</v>
      </c>
      <c r="O204" s="303" t="s">
        <v>667</v>
      </c>
      <c r="P204" s="298">
        <v>-18750</v>
      </c>
      <c r="Q204" s="126" t="s">
        <v>442</v>
      </c>
      <c r="R204" s="307">
        <f>N204+P204</f>
        <v>18750</v>
      </c>
      <c r="S204" s="303"/>
      <c r="T204" s="298"/>
      <c r="U204" s="126" t="s">
        <v>442</v>
      </c>
      <c r="V204" s="307">
        <f>R204+T204</f>
        <v>18750</v>
      </c>
      <c r="W204" s="303"/>
      <c r="X204" s="298"/>
      <c r="Y204" s="126" t="s">
        <v>442</v>
      </c>
      <c r="Z204" s="307">
        <f>V204+X204</f>
        <v>18750</v>
      </c>
    </row>
    <row r="205" spans="1:26" ht="19.5" customHeight="1">
      <c r="A205" s="812" t="s">
        <v>529</v>
      </c>
      <c r="B205" s="813"/>
      <c r="C205" s="813"/>
      <c r="D205" s="814"/>
      <c r="E205" s="163"/>
      <c r="F205" s="308">
        <f>F163+F18+F108</f>
        <v>8884000</v>
      </c>
      <c r="G205" s="270"/>
      <c r="H205" s="296">
        <f>H163+H18+H108</f>
        <v>8369927</v>
      </c>
      <c r="I205" s="163"/>
      <c r="J205" s="308">
        <f>J163+J18+J108</f>
        <v>14973927</v>
      </c>
      <c r="K205" s="270"/>
      <c r="L205" s="296">
        <f>L163+L18+L108+L104</f>
        <v>6163077</v>
      </c>
      <c r="M205" s="163"/>
      <c r="N205" s="308" t="e">
        <f>N189+N163+N108+N104+N18</f>
        <v>#REF!</v>
      </c>
      <c r="O205" s="270"/>
      <c r="P205" s="333" t="e">
        <f>P189+P163+P108+P104+P18</f>
        <v>#REF!</v>
      </c>
      <c r="Q205" s="163"/>
      <c r="R205" s="308" t="e">
        <f>R163+R18+R108+R189+R104</f>
        <v>#REF!</v>
      </c>
      <c r="S205" s="270"/>
      <c r="T205" s="333" t="e">
        <f>T189+T163+T108+T104+T18</f>
        <v>#REF!</v>
      </c>
      <c r="U205" s="163"/>
      <c r="V205" s="308">
        <f>V163+V18+V108+V189+V104+V160</f>
        <v>35687187.730000004</v>
      </c>
      <c r="W205" s="270"/>
      <c r="X205" s="333">
        <f>X189+X163+X108+X104+X18</f>
        <v>511878</v>
      </c>
      <c r="Y205" s="163"/>
      <c r="Z205" s="308">
        <f>Z18+Z104+Z108+Z189+Z163+Z160</f>
        <v>36220065.730000004</v>
      </c>
    </row>
    <row r="206" spans="10:26" ht="15" hidden="1">
      <c r="J206" s="243"/>
      <c r="V206" s="642">
        <f>дод_3!DN144</f>
        <v>35687187.730000004</v>
      </c>
      <c r="Z206" s="642">
        <f>дод_3!EO144</f>
        <v>36220065.730000004</v>
      </c>
    </row>
    <row r="207" spans="18:26" ht="15" hidden="1">
      <c r="R207" s="181"/>
      <c r="V207" s="576">
        <f>V206-V205</f>
        <v>0</v>
      </c>
      <c r="Z207" s="576"/>
    </row>
    <row r="208" spans="18:26" ht="15">
      <c r="R208" s="181"/>
      <c r="V208" s="576"/>
      <c r="Y208" s="680"/>
      <c r="Z208" s="576"/>
    </row>
    <row r="209" spans="18:26" ht="13.5">
      <c r="R209" s="181"/>
      <c r="V209" s="643"/>
      <c r="Z209" s="643"/>
    </row>
    <row r="210" spans="22:26" ht="12">
      <c r="V210" s="181"/>
      <c r="Z210" s="181"/>
    </row>
    <row r="211" spans="1:26" ht="17.25">
      <c r="A211" s="85" t="s">
        <v>254</v>
      </c>
      <c r="B211" s="86"/>
      <c r="C211" s="86"/>
      <c r="D211" s="86"/>
      <c r="E211" s="86"/>
      <c r="F211" s="86"/>
      <c r="G211" s="11"/>
      <c r="H211" s="11"/>
      <c r="I211" s="86"/>
      <c r="J211" s="86"/>
      <c r="K211" s="86"/>
      <c r="L211" s="86"/>
      <c r="M211" s="86"/>
      <c r="O211" s="86"/>
      <c r="P211" s="86"/>
      <c r="Q211" s="86"/>
      <c r="S211" s="86"/>
      <c r="T211" s="86"/>
      <c r="U211" s="86"/>
      <c r="W211" s="86"/>
      <c r="X211" s="86"/>
      <c r="Y211" s="86"/>
      <c r="Z211" s="181"/>
    </row>
    <row r="212" spans="1:25" ht="17.25">
      <c r="A212" s="86" t="s">
        <v>312</v>
      </c>
      <c r="B212" s="86"/>
      <c r="C212" s="86"/>
      <c r="D212" s="86"/>
      <c r="E212" s="317" t="s">
        <v>319</v>
      </c>
      <c r="F212" s="86"/>
      <c r="G212" s="11"/>
      <c r="H212" s="11"/>
      <c r="I212" s="85" t="s">
        <v>319</v>
      </c>
      <c r="J212" s="86"/>
      <c r="K212" s="86"/>
      <c r="L212" s="86"/>
      <c r="M212" s="86" t="s">
        <v>319</v>
      </c>
      <c r="O212" s="86"/>
      <c r="P212" s="86"/>
      <c r="Q212" s="86" t="s">
        <v>319</v>
      </c>
      <c r="S212" s="86"/>
      <c r="T212" s="86"/>
      <c r="U212" s="86" t="s">
        <v>319</v>
      </c>
      <c r="W212" s="86"/>
      <c r="X212" s="86"/>
      <c r="Y212" s="86" t="s">
        <v>319</v>
      </c>
    </row>
  </sheetData>
  <sheetProtection password="F0DB" sheet="1" formatRows="0" insertColumns="0" insertRows="0" insertHyperlinks="0" deleteColumns="0" deleteRows="0" selectLockedCells="1" sort="0" autoFilter="0" pivotTables="0" selectUnlockedCells="1"/>
  <mergeCells count="101">
    <mergeCell ref="D158:D159"/>
    <mergeCell ref="A162:C162"/>
    <mergeCell ref="A169:C170"/>
    <mergeCell ref="D169:D170"/>
    <mergeCell ref="D161:D162"/>
    <mergeCell ref="D164:D167"/>
    <mergeCell ref="A158:C159"/>
    <mergeCell ref="A16:A17"/>
    <mergeCell ref="B16:B17"/>
    <mergeCell ref="A113:C119"/>
    <mergeCell ref="D113:D119"/>
    <mergeCell ref="A20:A23"/>
    <mergeCell ref="B20:B23"/>
    <mergeCell ref="C20:C23"/>
    <mergeCell ref="D105:D106"/>
    <mergeCell ref="C105:C106"/>
    <mergeCell ref="D120:D122"/>
    <mergeCell ref="U6:V6"/>
    <mergeCell ref="U7:V7"/>
    <mergeCell ref="S15:T15"/>
    <mergeCell ref="S16:S17"/>
    <mergeCell ref="T16:T17"/>
    <mergeCell ref="D20:D23"/>
    <mergeCell ref="U15:V15"/>
    <mergeCell ref="R16:R17"/>
    <mergeCell ref="V16:V17"/>
    <mergeCell ref="O171:O174"/>
    <mergeCell ref="O16:O17"/>
    <mergeCell ref="P16:P17"/>
    <mergeCell ref="U16:U17"/>
    <mergeCell ref="S171:S174"/>
    <mergeCell ref="Q6:R6"/>
    <mergeCell ref="Q7:R7"/>
    <mergeCell ref="E7:F7"/>
    <mergeCell ref="U1:V1"/>
    <mergeCell ref="U2:V2"/>
    <mergeCell ref="U3:V3"/>
    <mergeCell ref="U5:V5"/>
    <mergeCell ref="Q1:R1"/>
    <mergeCell ref="Q2:R2"/>
    <mergeCell ref="Q3:R3"/>
    <mergeCell ref="A11:R11"/>
    <mergeCell ref="E6:F6"/>
    <mergeCell ref="M6:N6"/>
    <mergeCell ref="M7:N7"/>
    <mergeCell ref="I6:J6"/>
    <mergeCell ref="I7:J7"/>
    <mergeCell ref="Q5:R5"/>
    <mergeCell ref="E1:F1"/>
    <mergeCell ref="E2:F2"/>
    <mergeCell ref="E3:F3"/>
    <mergeCell ref="E5:F5"/>
    <mergeCell ref="I1:J1"/>
    <mergeCell ref="I2:J2"/>
    <mergeCell ref="I3:J3"/>
    <mergeCell ref="M5:N5"/>
    <mergeCell ref="I5:J5"/>
    <mergeCell ref="M1:N1"/>
    <mergeCell ref="M2:N2"/>
    <mergeCell ref="M3:N3"/>
    <mergeCell ref="C16:C17"/>
    <mergeCell ref="D16:D17"/>
    <mergeCell ref="I15:J15"/>
    <mergeCell ref="M15:N15"/>
    <mergeCell ref="L16:L17"/>
    <mergeCell ref="I16:I17"/>
    <mergeCell ref="J16:J17"/>
    <mergeCell ref="K16:K17"/>
    <mergeCell ref="G15:H15"/>
    <mergeCell ref="H16:H17"/>
    <mergeCell ref="N16:N17"/>
    <mergeCell ref="M16:M17"/>
    <mergeCell ref="A205:D205"/>
    <mergeCell ref="K15:L15"/>
    <mergeCell ref="D171:D174"/>
    <mergeCell ref="K171:K174"/>
    <mergeCell ref="G16:G17"/>
    <mergeCell ref="A120:A122"/>
    <mergeCell ref="B120:B122"/>
    <mergeCell ref="C120:C122"/>
    <mergeCell ref="A105:A106"/>
    <mergeCell ref="B105:B106"/>
    <mergeCell ref="Y1:Z1"/>
    <mergeCell ref="Y2:Z2"/>
    <mergeCell ref="Y3:Z3"/>
    <mergeCell ref="Y5:Z5"/>
    <mergeCell ref="A12:R12"/>
    <mergeCell ref="W171:W174"/>
    <mergeCell ref="W16:W17"/>
    <mergeCell ref="X16:X17"/>
    <mergeCell ref="W15:X15"/>
    <mergeCell ref="O15:P15"/>
    <mergeCell ref="Q15:R15"/>
    <mergeCell ref="Q16:Q17"/>
    <mergeCell ref="E16:E17"/>
    <mergeCell ref="F16:F17"/>
    <mergeCell ref="Y16:Y17"/>
    <mergeCell ref="Z16:Z17"/>
    <mergeCell ref="Y6:Z6"/>
    <mergeCell ref="Y7:Z7"/>
    <mergeCell ref="Y15:Z15"/>
  </mergeCells>
  <printOptions/>
  <pageMargins left="0.75" right="0.24" top="0.58" bottom="0.52" header="0.5" footer="0.5"/>
  <pageSetup fitToHeight="4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Луда</dc:creator>
  <cp:keywords/>
  <dc:description/>
  <cp:lastModifiedBy>pk2</cp:lastModifiedBy>
  <cp:lastPrinted>2018-11-19T06:47:05Z</cp:lastPrinted>
  <dcterms:created xsi:type="dcterms:W3CDTF">2007-10-26T08:11:35Z</dcterms:created>
  <dcterms:modified xsi:type="dcterms:W3CDTF">2018-11-19T06:47:57Z</dcterms:modified>
  <cp:category/>
  <cp:version/>
  <cp:contentType/>
  <cp:contentStatus/>
</cp:coreProperties>
</file>