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16" yWindow="65516" windowWidth="9600" windowHeight="11020" tabRatio="847" activeTab="5"/>
  </bookViews>
  <sheets>
    <sheet name="SYBV" sheetId="1" r:id="rId1"/>
    <sheet name="VOV" sheetId="2" r:id="rId2"/>
    <sheet name="VVS" sheetId="3" r:id="rId3"/>
    <sheet name="CHAES" sheetId="4" r:id="rId4"/>
    <sheet name="Mnogodet" sheetId="5" r:id="rId5"/>
    <sheet name="Sr_roz" sheetId="6" r:id="rId6"/>
    <sheet name="DituVOV" sheetId="7" r:id="rId7"/>
    <sheet name="Ozn308" sheetId="8" r:id="rId8"/>
    <sheet name="Ozn310" sheetId="9" r:id="rId9"/>
    <sheet name="410309" sheetId="10" r:id="rId10"/>
    <sheet name="Proezd" sheetId="11" r:id="rId11"/>
    <sheet name="Kazna" sheetId="12" r:id="rId12"/>
    <sheet name="Reestr3" sheetId="13" r:id="rId13"/>
    <sheet name="Fin309" sheetId="14" r:id="rId14"/>
    <sheet name="Pr_410309" sheetId="15" r:id="rId15"/>
    <sheet name="Pr_otd_kat" sheetId="16" r:id="rId16"/>
    <sheet name="PROVERKA" sheetId="17" r:id="rId17"/>
  </sheets>
  <definedNames>
    <definedName name="_xlnm.Print_Titles" localSheetId="3">'CHAES'!$10:$11</definedName>
    <definedName name="_xlnm.Print_Titles" localSheetId="7">'Ozn308'!$A:$A</definedName>
    <definedName name="_xlnm.Print_Titles" localSheetId="15">'Pr_otd_kat'!$A:$A</definedName>
    <definedName name="_xlnm.Print_Titles" localSheetId="5">'Sr_roz'!$A:$A</definedName>
    <definedName name="_xlnm.Print_Area" localSheetId="7">'Ozn308'!$A$1:$Z$36</definedName>
    <definedName name="_xlnm.Print_Area" localSheetId="5">'Sr_roz'!$A$1:$AO$44</definedName>
  </definedNames>
  <calcPr fullCalcOnLoad="1"/>
</workbook>
</file>

<file path=xl/sharedStrings.xml><?xml version="1.0" encoding="utf-8"?>
<sst xmlns="http://schemas.openxmlformats.org/spreadsheetml/2006/main" count="808" uniqueCount="252">
  <si>
    <t xml:space="preserve">Фактичні видатки </t>
  </si>
  <si>
    <t>Всього</t>
  </si>
  <si>
    <t>Природний газ</t>
  </si>
  <si>
    <t>Електроенергія</t>
  </si>
  <si>
    <t>Опалення</t>
  </si>
  <si>
    <t>Скраплений газ</t>
  </si>
  <si>
    <t>Тверде паливо</t>
  </si>
  <si>
    <t>Установка телефонів</t>
  </si>
  <si>
    <t>Абонплата</t>
  </si>
  <si>
    <t>Списана заборгованість</t>
  </si>
  <si>
    <t>Інші коригування заборгованості</t>
  </si>
  <si>
    <t>090203</t>
  </si>
  <si>
    <t>090206</t>
  </si>
  <si>
    <t>090209</t>
  </si>
  <si>
    <t>Касові на погашення поточної заборгованості</t>
  </si>
  <si>
    <t>Касові на погашення заборгованості минулих років</t>
  </si>
  <si>
    <t>уточненого плану на рік від уточнено на звітний період</t>
  </si>
  <si>
    <t>уточненого плану на звітний період від касових видатків</t>
  </si>
  <si>
    <t>Найменування видатків</t>
  </si>
  <si>
    <t>Готівкою</t>
  </si>
  <si>
    <t>Касові видатки, всьго, з них:</t>
  </si>
  <si>
    <t>в тому числі</t>
  </si>
  <si>
    <t>Начальник ______________________ фінансового управління</t>
  </si>
  <si>
    <t>Уточнено плану на звітний період від фактичних видатків</t>
  </si>
  <si>
    <t>пільги дітям війни</t>
  </si>
  <si>
    <t>на оплату природного газу</t>
  </si>
  <si>
    <t>на оплату електроенергії</t>
  </si>
  <si>
    <t xml:space="preserve">на оплату опалення </t>
  </si>
  <si>
    <t>на оплату водопостачання та водовідведення</t>
  </si>
  <si>
    <r>
      <t>За рахунок субвенції з державного бюджету місцевим бюджетам</t>
    </r>
    <r>
      <rPr>
        <b/>
        <sz val="8"/>
        <rFont val="Arial"/>
        <family val="2"/>
      </rPr>
      <t xml:space="preserve"> (КОД 41030800)</t>
    </r>
  </si>
  <si>
    <t>на оплату твердого палива</t>
  </si>
  <si>
    <t xml:space="preserve">Інформація про стан розрахунків по видах видатків </t>
  </si>
  <si>
    <t>За рахунок субвенції 41030900 та місцевих бюджетів</t>
  </si>
  <si>
    <t>в тому числі:</t>
  </si>
  <si>
    <t>ВАТ "Укртелеком"</t>
  </si>
  <si>
    <t>інші підприємства, що надають послуги зв'язку</t>
  </si>
  <si>
    <t>Отримано з Державного бюджету</t>
  </si>
  <si>
    <t>капітальний ремонт власних жилих будинків (квартир)</t>
  </si>
  <si>
    <t>компенсація витрат на автомобільне паливо</t>
  </si>
  <si>
    <t>безплатне поховання, спорудження надгробка, виплата одноразової допомоги</t>
  </si>
  <si>
    <t>обладнання житла засобами позавідомчої охоронної сигналізації</t>
  </si>
  <si>
    <t>Погашення кредиторської заборгованості минулих років за звітний період</t>
  </si>
  <si>
    <t>Залишок кредиторської заборгованості минулих років на звітну дату (3-4)</t>
  </si>
  <si>
    <t>Фактично надано пільг та послуг за звітний період</t>
  </si>
  <si>
    <t>Отримано коштів за рахунок субвенції з державного бюджету на звітну дату</t>
  </si>
  <si>
    <t>Всього (5+6+7+8)</t>
  </si>
  <si>
    <t>Субвенція з державного бюджету</t>
  </si>
  <si>
    <t>Кошти місцевих бюджетів</t>
  </si>
  <si>
    <t>Списання кредиторської заборгованості строк позовної давності якої минув</t>
  </si>
  <si>
    <t>в т.ч.</t>
  </si>
  <si>
    <t>Всього (11+12)</t>
  </si>
  <si>
    <t xml:space="preserve"> За рахунок субвенції з державного бюджету</t>
  </si>
  <si>
    <t>За рахунок місцевих бюджетів</t>
  </si>
  <si>
    <t>субвенція з державного бюджету</t>
  </si>
  <si>
    <t>кошти місцевих бюджетів</t>
  </si>
  <si>
    <t>грошові кошти</t>
  </si>
  <si>
    <t>Всього (16+17)</t>
  </si>
  <si>
    <t>Послуги зв"язку</t>
  </si>
  <si>
    <t>Інши пільги</t>
  </si>
  <si>
    <t>санаторно-курортне лікування</t>
  </si>
  <si>
    <t>грн. із копійками</t>
  </si>
  <si>
    <t>Всього на звітну дату</t>
  </si>
  <si>
    <t>ДАНІ ПОВИННІ ДОРІВНЮВАТИСЬ НОЛЮ</t>
  </si>
  <si>
    <t xml:space="preserve">Залишок кредиторської заборгованості минулих років на звітну дату </t>
  </si>
  <si>
    <r>
      <t xml:space="preserve">кількість громадян, яким нараховано пільга </t>
    </r>
    <r>
      <rPr>
        <b/>
        <sz val="8"/>
        <rFont val="Arial"/>
        <family val="2"/>
      </rPr>
      <t xml:space="preserve">(кількість виплат) </t>
    </r>
  </si>
  <si>
    <r>
      <t xml:space="preserve">кількість </t>
    </r>
    <r>
      <rPr>
        <b/>
        <sz val="8"/>
        <rFont val="Arial"/>
        <family val="2"/>
      </rPr>
      <t>громадян</t>
    </r>
    <r>
      <rPr>
        <sz val="8"/>
        <rFont val="Arial"/>
        <family val="2"/>
      </rPr>
      <t xml:space="preserve">, </t>
    </r>
    <r>
      <rPr>
        <b/>
        <sz val="8"/>
        <rFont val="Arial"/>
        <family val="2"/>
      </rPr>
      <t>які мають право</t>
    </r>
    <r>
      <rPr>
        <sz val="8"/>
        <rFont val="Arial"/>
        <family val="2"/>
      </rPr>
      <t xml:space="preserve"> на пільги </t>
    </r>
  </si>
  <si>
    <t>Уточнено на рік</t>
  </si>
  <si>
    <t>Уточнено на звітний період</t>
  </si>
  <si>
    <t>Уточнена заборгованість на початок року</t>
  </si>
  <si>
    <t>за січень</t>
  </si>
  <si>
    <t>за лютий</t>
  </si>
  <si>
    <t>за березень</t>
  </si>
  <si>
    <t>за квітень</t>
  </si>
  <si>
    <t>за травень</t>
  </si>
  <si>
    <t>за червень</t>
  </si>
  <si>
    <t>за липень</t>
  </si>
  <si>
    <t>за серпень</t>
  </si>
  <si>
    <t>за вересень</t>
  </si>
  <si>
    <t>за жовтень</t>
  </si>
  <si>
    <t>за листопад</t>
  </si>
  <si>
    <t>за грудень</t>
  </si>
  <si>
    <t>проїзд залізничним, водним, повітряним або  міжміським автомобільним транспортом</t>
  </si>
  <si>
    <t>в т.ч. члени сімей</t>
  </si>
  <si>
    <t>Середній розмір пільги</t>
  </si>
  <si>
    <t>Водопостачан-ня та водовідведення</t>
  </si>
  <si>
    <t>санаторно-курортні путівки та компенсація вартості санаторно-курортного лікування</t>
  </si>
  <si>
    <t>взаємозаліки</t>
  </si>
  <si>
    <t xml:space="preserve">  Передбачено в бюджеті на рік</t>
  </si>
  <si>
    <t xml:space="preserve">Розрахунки з надавачами пільг та послуг за звітний період </t>
  </si>
  <si>
    <t>природний газ</t>
  </si>
  <si>
    <t>електроенергія</t>
  </si>
  <si>
    <t xml:space="preserve">опалення </t>
  </si>
  <si>
    <t>водопостачан-ня та водовідведення</t>
  </si>
  <si>
    <t>Дані про кількість громадян (з урахуванням членів сімей), яким нараховані пільги (кількість виплат), всього, в тому числі:</t>
  </si>
  <si>
    <t>Інформація про дані стосовно розрахунків по пільгам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абзацом першим частини четвертої статті 57 Закону України “Про освіту”</t>
  </si>
  <si>
    <r>
      <t>За рахунок субвенції з державного бюджету місцевим бюджетам</t>
    </r>
    <r>
      <rPr>
        <b/>
        <sz val="8"/>
        <rFont val="Arial"/>
        <family val="2"/>
      </rPr>
      <t xml:space="preserve"> (КОД 41031000)</t>
    </r>
  </si>
  <si>
    <t xml:space="preserve">Кредиторська за поточний рік на звітну дату </t>
  </si>
  <si>
    <t xml:space="preserve"> за поточний рік на звітну дату </t>
  </si>
  <si>
    <r>
      <t>ВІДХИЛЕННЯ</t>
    </r>
    <r>
      <rPr>
        <b/>
        <sz val="8"/>
        <rFont val="Arial"/>
        <family val="2"/>
      </rPr>
      <t xml:space="preserve"> за рахунок субвенції з державного бюджету місцевим бюджетам  (КОД 41030800)</t>
    </r>
  </si>
  <si>
    <r>
      <t>ВІДХИЛЕННЯ</t>
    </r>
    <r>
      <rPr>
        <b/>
        <sz val="8"/>
        <rFont val="Arial"/>
        <family val="2"/>
      </rPr>
      <t xml:space="preserve"> за рахунок субвенції з державного бюджету місцевим бюджетам (КОД 41031000)</t>
    </r>
  </si>
  <si>
    <t>інші послуги:</t>
  </si>
  <si>
    <t xml:space="preserve">санаторно-курортні путівки </t>
  </si>
  <si>
    <t xml:space="preserve">проїзд </t>
  </si>
  <si>
    <t xml:space="preserve">капітальний ремонт </t>
  </si>
  <si>
    <t>обладнання сигналізацією</t>
  </si>
  <si>
    <t>автомобільне паливо</t>
  </si>
  <si>
    <t>поховання, спорудження надгробка, виплата допомоги</t>
  </si>
  <si>
    <t>уточненого плану на звітний період від отриманих коштів з державного бюджету</t>
  </si>
  <si>
    <t>Отримані кошти з державного бюджету від касових видатків</t>
  </si>
  <si>
    <t xml:space="preserve">Перерахунок фактично нарахованих сум минулих років </t>
  </si>
  <si>
    <t>Фактичні видатки</t>
  </si>
  <si>
    <r>
      <t xml:space="preserve">кількість громадян, яким нараховано пільга </t>
    </r>
    <r>
      <rPr>
        <b/>
        <sz val="8"/>
        <rFont val="Arial"/>
        <family val="2"/>
      </rPr>
      <t>(кількість виплат)</t>
    </r>
  </si>
  <si>
    <t>Дані про кількість громадян, яким нараховані пільги чи житлові субсидії (кількість виплат), всього, в тому числі:</t>
  </si>
  <si>
    <t>Пільговий проїзд</t>
  </si>
  <si>
    <t>автотранспорт</t>
  </si>
  <si>
    <t>електротранспорт</t>
  </si>
  <si>
    <t>залізничний</t>
  </si>
  <si>
    <t>водний</t>
  </si>
  <si>
    <t xml:space="preserve">Компенсаційні виплати за пільговий проїзд окремих категорій громадян на залізничному транспорті </t>
  </si>
  <si>
    <t xml:space="preserve">Компенсаційні виплати на пільговий проїзд електротранспортом окремим категоріям громадян </t>
  </si>
  <si>
    <t>КФКВ 170102</t>
  </si>
  <si>
    <t>КФКВ 170302</t>
  </si>
  <si>
    <t>КФКВ 170602</t>
  </si>
  <si>
    <t xml:space="preserve">Компенсаційні виплати на пільговий проїзд автомобільним транспортом окремим категоріям громадян </t>
  </si>
  <si>
    <t>Відхилення по КФКВ 170102, 170302, 170602</t>
  </si>
  <si>
    <t>090214</t>
  </si>
  <si>
    <t>Абонплата (090214)</t>
  </si>
  <si>
    <t>Установка телефонів (090214)</t>
  </si>
  <si>
    <t>Інші види послуг (090203)</t>
  </si>
  <si>
    <t>Інші види послуг (090209)</t>
  </si>
  <si>
    <r>
      <t xml:space="preserve">Дані про </t>
    </r>
    <r>
      <rPr>
        <b/>
        <sz val="8"/>
        <rFont val="Arial"/>
        <family val="2"/>
      </rPr>
      <t>кількість громадян</t>
    </r>
    <r>
      <rPr>
        <sz val="8"/>
        <rFont val="Arial"/>
        <family val="2"/>
      </rPr>
      <t xml:space="preserve">, яким нараховані пільги чи житлові субсидії </t>
    </r>
  </si>
  <si>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</si>
  <si>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</si>
  <si>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</si>
  <si>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</si>
  <si>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</si>
  <si>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</si>
  <si>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</si>
  <si>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</si>
  <si>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</si>
  <si>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</si>
  <si>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</si>
  <si>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</si>
  <si>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Касові на погашення поточної заборгованості, з них</t>
  </si>
  <si>
    <t>взаємозаліками</t>
  </si>
  <si>
    <t>грошовими коштами</t>
  </si>
  <si>
    <t>Касові на погашення поточної заборгованості, в тому числі:</t>
  </si>
  <si>
    <t>Інші види послуг (090206)</t>
  </si>
  <si>
    <t>Дані фактично нарахованих сум пільг, субсидій, допомог, які фінансуються за рахунок субвенцій з Державного бюджету України, та кредиторської заборгованості місцевих бюджетів</t>
  </si>
  <si>
    <t>Назва  субвенції</t>
  </si>
  <si>
    <t>КПК</t>
  </si>
  <si>
    <t>Фактично нараховано з урахуванням заборгованості</t>
  </si>
  <si>
    <t>Перераховано отримувачам</t>
  </si>
  <si>
    <t>Кредиторська заборгованість</t>
  </si>
  <si>
    <t>у т.ч. за розрахунками, не проведеними згідно ПКМУ № 20 від 11.01.05</t>
  </si>
  <si>
    <t>Розшифровка</t>
  </si>
  <si>
    <t>Найменування</t>
  </si>
  <si>
    <t>Сума</t>
  </si>
  <si>
    <t>Всього, в тому числі:</t>
  </si>
  <si>
    <t>послуги зв'язку</t>
  </si>
  <si>
    <t>придбання санаторно-курортних путівок та компенсація вартості самостійного санаторно-курортного лікування</t>
  </si>
  <si>
    <t xml:space="preserve">проїзд залізничним, водним, повітряним або  міжміським автомобільним транспортом  </t>
  </si>
  <si>
    <t>безплатне поховання, спорудження надгробка, виплата одноразової допомоги та видатки на здійснення поховання учасників бойових дій відповідно до Закону України “Про увічнення Перемоги у Великій Вітчизняній війні 1941-1945 років”</t>
  </si>
  <si>
    <t>Довідково:</t>
  </si>
  <si>
    <t>фактично нараховано за рахунок місцевих бюджетів</t>
  </si>
  <si>
    <t>отримані грошові кошти на погашення заборгованості з ВАТ "Укртелеком"</t>
  </si>
  <si>
    <t>х</t>
  </si>
  <si>
    <t xml:space="preserve">отримані грошові кошти </t>
  </si>
  <si>
    <t>проведені розрахунки за рахунок місцевих бюджетів</t>
  </si>
  <si>
    <r>
      <t>на компенсацію за пільговий проїзд окремих категорій громадян (</t>
    </r>
    <r>
      <rPr>
        <b/>
        <sz val="10"/>
        <rFont val="Arial Cyr"/>
        <family val="0"/>
      </rPr>
      <t>КФК 170102, 170302, 170602</t>
    </r>
    <r>
      <rPr>
        <sz val="8"/>
        <rFont val="Arial Cyr"/>
        <family val="0"/>
      </rPr>
      <t>)</t>
    </r>
  </si>
  <si>
    <r>
      <t>на надання пільг з послуг зв'язкута інших передбачених законодавством пільг                                                                                (</t>
    </r>
    <r>
      <rPr>
        <b/>
        <sz val="10"/>
        <rFont val="Arial Cyr"/>
        <family val="0"/>
      </rPr>
      <t>КФК 090203, 090206, 090209, 090214</t>
    </r>
    <r>
      <rPr>
        <sz val="8"/>
        <rFont val="Arial Cyr"/>
        <family val="0"/>
      </rPr>
      <t xml:space="preserve">) </t>
    </r>
  </si>
  <si>
    <r>
      <t xml:space="preserve">Інформація про стан розрахунків за надані послуги пільговій категорії громадян </t>
    </r>
    <r>
      <rPr>
        <b/>
        <sz val="9"/>
        <rFont val="Arial"/>
        <family val="2"/>
      </rPr>
      <t>(ВОВ, кфкв 090203, 090214)</t>
    </r>
  </si>
  <si>
    <r>
      <t xml:space="preserve">Інформація про стан розрахунків за надані послуги пільговій категорії громадян </t>
    </r>
    <r>
      <rPr>
        <b/>
        <sz val="9"/>
        <rFont val="Arial"/>
        <family val="2"/>
      </rPr>
      <t>(ЧАЕС, кфкв 090209, 090214)</t>
    </r>
  </si>
  <si>
    <r>
      <t>Аналіз контингенту одержувачів пільг, фактично нарахованих сум та, як наслідок, середнього розміру пільг (</t>
    </r>
    <r>
      <rPr>
        <b/>
        <sz val="9"/>
        <rFont val="Arial"/>
        <family val="2"/>
      </rPr>
      <t>КФКВ 090201-090202</t>
    </r>
    <r>
      <rPr>
        <sz val="9"/>
        <rFont val="Arial"/>
        <family val="2"/>
      </rPr>
      <t>)</t>
    </r>
  </si>
  <si>
    <r>
      <t>Аналіз контингенту одержувачів пільг, фактично нарахованих сум та, як наслідок, середнього розміру пільг (</t>
    </r>
    <r>
      <rPr>
        <b/>
        <sz val="9"/>
        <rFont val="Arial"/>
        <family val="2"/>
      </rPr>
      <t>КФКВ 090204-090205</t>
    </r>
    <r>
      <rPr>
        <sz val="9"/>
        <rFont val="Arial"/>
        <family val="2"/>
      </rPr>
      <t>)</t>
    </r>
  </si>
  <si>
    <r>
      <t>Аналіз контингенту одержувачів пільг, фактично нарахованих сум та, як наслідок, середнього розміру пільг (</t>
    </r>
    <r>
      <rPr>
        <b/>
        <sz val="9"/>
        <rFont val="Arial"/>
        <family val="2"/>
      </rPr>
      <t>КФКВ 090207-090208</t>
    </r>
    <r>
      <rPr>
        <sz val="9"/>
        <rFont val="Arial"/>
        <family val="2"/>
      </rPr>
      <t>)</t>
    </r>
  </si>
  <si>
    <r>
      <t>Аналіз контингенту одержувачів пільг, фактично нарахованих сум та, як наслідок, середнього розміру пільг (</t>
    </r>
    <r>
      <rPr>
        <b/>
        <sz val="9"/>
        <rFont val="Arial"/>
        <family val="2"/>
      </rPr>
      <t>КФКВ 090210-090211</t>
    </r>
    <r>
      <rPr>
        <sz val="9"/>
        <rFont val="Arial"/>
        <family val="2"/>
      </rPr>
      <t>)</t>
    </r>
  </si>
  <si>
    <r>
      <t>Аналіз контингенту одержувачів пільг, фактично нарахованих сум та, як наслідок, середнього розміру пільг (</t>
    </r>
    <r>
      <rPr>
        <b/>
        <sz val="9"/>
        <rFont val="Arial"/>
        <family val="2"/>
      </rPr>
      <t>КФКВ 090411</t>
    </r>
    <r>
      <rPr>
        <sz val="9"/>
        <rFont val="Arial"/>
        <family val="2"/>
      </rPr>
      <t>)</t>
    </r>
  </si>
  <si>
    <r>
      <t xml:space="preserve">Інформація про дані стосовно розрахунків </t>
    </r>
    <r>
      <rPr>
        <b/>
        <sz val="9"/>
        <rFont val="Arial"/>
        <family val="2"/>
      </rPr>
      <t>по пільгам дітям війни</t>
    </r>
  </si>
  <si>
    <t>ДТ</t>
  </si>
  <si>
    <t>КТ</t>
  </si>
  <si>
    <t>КТ (9+19)</t>
  </si>
  <si>
    <r>
      <t>Інформація про стан розрахунків за компенсацію за пільговий проїзд окремих категорій громадян                                                                                    (</t>
    </r>
    <r>
      <rPr>
        <b/>
        <sz val="9"/>
        <rFont val="Arial"/>
        <family val="2"/>
      </rPr>
      <t>КФКВ 170102, 170302, 170602)</t>
    </r>
  </si>
  <si>
    <t xml:space="preserve">Реєстр № 3                                                                                                                                                                                                                   </t>
  </si>
  <si>
    <r>
      <t xml:space="preserve">Пільги КФКВ 090201 </t>
    </r>
    <r>
      <rPr>
        <b/>
        <u val="single"/>
        <sz val="8"/>
        <rFont val="Arial"/>
        <family val="2"/>
      </rPr>
      <t xml:space="preserve">(без дітей війни) </t>
    </r>
  </si>
  <si>
    <r>
      <t>Аналіз контингенту одержувачів житлових субсидій, фактично нарахованих сум та, як наслідок, середнього розміру субсидій (</t>
    </r>
    <r>
      <rPr>
        <b/>
        <sz val="9"/>
        <rFont val="Arial"/>
        <family val="2"/>
      </rPr>
      <t>КФКВ 090405, 090406</t>
    </r>
    <r>
      <rPr>
        <sz val="9"/>
        <rFont val="Arial"/>
        <family val="2"/>
      </rPr>
      <t>)</t>
    </r>
  </si>
  <si>
    <r>
      <t>Аналіз контингенту одержувачів пільг, фактично нарахованих сум та, як наслідок, середнього розміру пільг (</t>
    </r>
    <r>
      <rPr>
        <b/>
        <sz val="9"/>
        <rFont val="Arial"/>
        <family val="2"/>
      </rPr>
      <t>КФКВ 090414</t>
    </r>
    <r>
      <rPr>
        <sz val="9"/>
        <rFont val="Arial"/>
        <family val="2"/>
      </rPr>
      <t>)</t>
    </r>
  </si>
  <si>
    <t xml:space="preserve">Кошти на забезпечення побутовим вугіллям окремих категорій населення </t>
  </si>
  <si>
    <t>Інформація про дані стосовно розрахунків по пільгам пенсіонерам з числа спеціалістів із захисту рослин, передбачені частиною четвертою статті 20 Закону України «Про захист рослин», громадянам, передбачені частиною другою статті 30 Закону України «Про бібліотеки та бібліотечну справу»</t>
  </si>
  <si>
    <r>
      <t xml:space="preserve">пільги громадянам, передбачені пунктом "ї" частини першої статті 77 Основ законодавства </t>
    </r>
    <r>
      <rPr>
        <b/>
        <sz val="8"/>
        <rFont val="Arial"/>
        <family val="2"/>
      </rPr>
      <t>про охорону здоров'я</t>
    </r>
  </si>
  <si>
    <r>
      <t xml:space="preserve">пільги громадянам, передбачені частиною четвертою статті 29 Основ законодавства </t>
    </r>
    <r>
      <rPr>
        <b/>
        <sz val="8"/>
        <rFont val="Arial"/>
        <family val="2"/>
      </rPr>
      <t>про культуру</t>
    </r>
  </si>
  <si>
    <r>
      <t xml:space="preserve">пільги громадянам, передбачені абзацом першим частини четвертої статті 57 Закону України </t>
    </r>
    <r>
      <rPr>
        <b/>
        <sz val="8"/>
        <rFont val="Arial"/>
        <family val="2"/>
      </rPr>
      <t>“Про освіту”</t>
    </r>
  </si>
  <si>
    <r>
      <t xml:space="preserve">пільги пенсіонерам з числа спеціалістів із захисту рослин, передбачені частиною четвертою статті 20 Закону України </t>
    </r>
    <r>
      <rPr>
        <b/>
        <sz val="8"/>
        <rFont val="Arial"/>
        <family val="2"/>
      </rPr>
      <t>«Про захист рослин»</t>
    </r>
  </si>
  <si>
    <r>
      <t xml:space="preserve">пільги громадянам, передбачені частиною другою статті 30 Закону України </t>
    </r>
    <r>
      <rPr>
        <b/>
        <sz val="8"/>
        <rFont val="Arial"/>
        <family val="2"/>
      </rPr>
      <t>«Про бібліотеки та бібліотечну справу»</t>
    </r>
  </si>
  <si>
    <r>
      <t xml:space="preserve">пільги пенсіонерам з числа спеціалістів із захисту рослин, передбачені частиною четвертою статті 20 Закону України </t>
    </r>
    <r>
      <rPr>
        <b/>
        <sz val="8"/>
        <rFont val="Arial"/>
        <family val="2"/>
      </rPr>
      <t xml:space="preserve">«Про захист рослин» </t>
    </r>
    <r>
      <rPr>
        <sz val="8"/>
        <rFont val="Arial"/>
        <family val="2"/>
      </rPr>
      <t>твердого та рідкого пічного побутового палива</t>
    </r>
  </si>
  <si>
    <r>
      <t xml:space="preserve">пільги громадянам, передбачені пунктом "ї" частини першої статті 77 Основ законодавства </t>
    </r>
    <r>
      <rPr>
        <b/>
        <sz val="8"/>
        <rFont val="Arial"/>
        <family val="2"/>
      </rPr>
      <t>про охорону здоров'я</t>
    </r>
    <r>
      <rPr>
        <sz val="8"/>
        <rFont val="Arial"/>
        <family val="2"/>
      </rPr>
      <t xml:space="preserve"> на придбання твердого та рідкого пічного побутового палива</t>
    </r>
  </si>
  <si>
    <r>
      <t xml:space="preserve">пільги громадянам, передбачені частиною четвертою статті 29 Основ законодавства </t>
    </r>
    <r>
      <rPr>
        <b/>
        <sz val="8"/>
        <rFont val="Arial"/>
        <family val="2"/>
      </rPr>
      <t>про культуру</t>
    </r>
    <r>
      <rPr>
        <sz val="8"/>
        <rFont val="Arial"/>
        <family val="2"/>
      </rPr>
      <t xml:space="preserve"> на придбання твердого та рідкого пічного побутового палива</t>
    </r>
  </si>
  <si>
    <r>
      <t xml:space="preserve">пільги громадянам, передбачені абзацом першим частини четвертої статті 57 Закону України </t>
    </r>
    <r>
      <rPr>
        <b/>
        <sz val="8"/>
        <rFont val="Arial"/>
        <family val="2"/>
      </rPr>
      <t>“Про освіту”</t>
    </r>
    <r>
      <rPr>
        <sz val="8"/>
        <rFont val="Arial"/>
        <family val="2"/>
      </rPr>
      <t xml:space="preserve"> твердого та рідкого пічного побутового палива</t>
    </r>
  </si>
  <si>
    <r>
      <t xml:space="preserve">пільги громадянам, передбачені частиною другою статті 30 Закону України </t>
    </r>
    <r>
      <rPr>
        <b/>
        <sz val="8"/>
        <rFont val="Arial"/>
        <family val="2"/>
      </rPr>
      <t xml:space="preserve">«Про бібліотеки та бібліотечну справу» </t>
    </r>
    <r>
      <rPr>
        <sz val="8"/>
        <rFont val="Arial"/>
        <family val="2"/>
      </rPr>
      <t>твердого та рідкого пічного побутового палива</t>
    </r>
    <r>
      <rPr>
        <b/>
        <sz val="8"/>
        <rFont val="Arial"/>
        <family val="2"/>
      </rPr>
      <t xml:space="preserve"> </t>
    </r>
  </si>
  <si>
    <t>Інформація про дані стосовно розрахунків по пільгам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t>
  </si>
  <si>
    <t>Квартплата (утримання будинків і споруд та прибудинкових територій), вивезення побутового сміття та рідких нечистот</t>
  </si>
  <si>
    <t>вивезення побутового сміття та рідких нечистот</t>
  </si>
  <si>
    <t>квартплата, (утримання будинків і споруд та прибудинкових територій), вивезення побутового сміття та рідких нечистот</t>
  </si>
  <si>
    <t>на оплату квартплати (утримання будинків і споруд та прибудинкових територій), вивезення побутового сміття та рідких нечистот</t>
  </si>
  <si>
    <r>
      <t xml:space="preserve">Пільги громадянам (про охорону здоров'я, про культуру, про освіту, про захист рослин, про бібліотеки та бібліотечну справу) від по категоріям </t>
    </r>
    <r>
      <rPr>
        <b/>
        <sz val="10"/>
        <rFont val="Arial"/>
        <family val="2"/>
      </rPr>
      <t>(повинно дорівнюватись 0)</t>
    </r>
  </si>
  <si>
    <t>Пільги громадянам (про охорону здоров'я, про культуру, про освіту, про захист рослин, про бібліотеки та бібліотечну справу) від по категоріям (повинно дорівнюватись 0)</t>
  </si>
  <si>
    <t>Відхилення по ВОВ, КФКВ 090203, 090214</t>
  </si>
  <si>
    <t>Відхилення по ВВС, КФКВ 090214</t>
  </si>
  <si>
    <t>Відхилення по ЧАЕС, КФКВ 090209, 090214</t>
  </si>
  <si>
    <t>Додаток 81</t>
  </si>
  <si>
    <t>Заборгованість на початок року (бюджетна) згідно казначейського звіту</t>
  </si>
  <si>
    <t xml:space="preserve">Заборгованість на початок року (бюджетна) згідно казначейського звіту (з урахуванням коригувань) </t>
  </si>
  <si>
    <t xml:space="preserve">Заборгованість на звітний період </t>
  </si>
  <si>
    <r>
      <t xml:space="preserve">Інформація про стан розрахунків за надані послуги пільговій категорії громадян </t>
    </r>
    <r>
      <rPr>
        <b/>
        <sz val="9"/>
        <rFont val="Arial"/>
        <family val="2"/>
      </rPr>
      <t>(ВВС, кфкв 090206, 090214)</t>
    </r>
  </si>
  <si>
    <t xml:space="preserve">Інші види послуг </t>
  </si>
  <si>
    <r>
      <t xml:space="preserve">Інформація про стан розрахунків за надані послуги пільговій категорії громадян </t>
    </r>
    <r>
      <rPr>
        <b/>
        <sz val="9"/>
        <rFont val="Arial"/>
        <family val="2"/>
      </rPr>
      <t>(Багатодітні сім'ї, кфкв 090214)</t>
    </r>
  </si>
  <si>
    <t>Компенсація особам, які згідно із статтею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</si>
  <si>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r>
      <t>Аналіз контингенту одержувачів житлових субсидій, фактично нарахованих сум та, як наслідок, середнього розміру субсидій (</t>
    </r>
    <r>
      <rPr>
        <b/>
        <sz val="9"/>
        <rFont val="Arial"/>
        <family val="2"/>
      </rPr>
      <t>КФКВ 090215, 090216</t>
    </r>
    <r>
      <rPr>
        <sz val="9"/>
        <rFont val="Arial"/>
        <family val="2"/>
      </rPr>
      <t>)</t>
    </r>
  </si>
  <si>
    <t xml:space="preserve">за рахунок субвенції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</si>
  <si>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в тому числі:</t>
  </si>
  <si>
    <t>На надання пільг з послуг зв'язку тв інших передбачених законодавством пільг (крім пільг на одержання ліків, зубопротезування,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</si>
  <si>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напрямків використання грошових коштів частини субвенції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</si>
  <si>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Відхилення по Багатодітні сім'ї, КФКВ 090214</t>
  </si>
  <si>
    <t>М.П.</t>
  </si>
  <si>
    <t xml:space="preserve">                       М.П.</t>
  </si>
  <si>
    <t xml:space="preserve">                         М.П.</t>
  </si>
  <si>
    <t>АТП</t>
  </si>
  <si>
    <t>ЕТП</t>
  </si>
  <si>
    <t>залізниця</t>
  </si>
  <si>
    <t>метро</t>
  </si>
  <si>
    <r>
      <t>Аналіз контингенту одержувачів пільг, фактично нарахованих сум та, як наслідок, середнього розміру пільг (</t>
    </r>
    <r>
      <rPr>
        <b/>
        <sz val="9"/>
        <rFont val="Arial"/>
        <family val="2"/>
      </rPr>
      <t>КФКВ 090407</t>
    </r>
    <r>
      <rPr>
        <sz val="9"/>
        <rFont val="Arial"/>
        <family val="2"/>
      </rPr>
      <t>)</t>
    </r>
  </si>
  <si>
    <t>Компенсація населенню додаткових витрат на оплату послуг газопостачання, центрального опалення та централізованого постачання гарячої води</t>
  </si>
  <si>
    <t xml:space="preserve">проведені на звітну дату розрахунки згідно ПКМУ № 20 від 11.01.05 </t>
  </si>
  <si>
    <t>Додаток 69</t>
  </si>
  <si>
    <t>Додаток 70</t>
  </si>
  <si>
    <t>Додаток  71</t>
  </si>
  <si>
    <t>Додаток 72</t>
  </si>
  <si>
    <t>Додаток 73</t>
  </si>
  <si>
    <t>Додаток  75</t>
  </si>
  <si>
    <t>Додаток   76</t>
  </si>
  <si>
    <t>Додаток 77</t>
  </si>
  <si>
    <t>Додаток 78</t>
  </si>
  <si>
    <t>Додаток   79</t>
  </si>
  <si>
    <t>Додаток   80</t>
  </si>
  <si>
    <t>Додаток   81</t>
  </si>
  <si>
    <t>по Новоайдарському району</t>
  </si>
  <si>
    <t>Начальник  фінансового управління                                                                                                       В.І.Перова</t>
  </si>
  <si>
    <t>Начальник  фінансового управління                                                                           В.І.Перова</t>
  </si>
  <si>
    <t>Дані про стан розрахунків по Новоайдарському району</t>
  </si>
  <si>
    <t>станом на 01.07.2015</t>
  </si>
  <si>
    <t>станом на 01.10.2015</t>
  </si>
  <si>
    <t>станом на 01.01.2016</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</si>
</sst>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Red]\-0.00\ "/>
    <numFmt numFmtId="181" formatCode="0_ ;[Red]\-0\ "/>
    <numFmt numFmtId="182" formatCode="#,##0_ ;[Red]\-#,##0\ "/>
    <numFmt numFmtId="183" formatCode="#,##0.00_ ;[Red]\-#,##0.00\ "/>
    <numFmt numFmtId="184" formatCode="#,##0.0_ ;[Red]\-#,##0.0\ "/>
    <numFmt numFmtId="185" formatCode="0.0_ ;[Red]\-0.0\ "/>
    <numFmt numFmtId="186" formatCode="0.000_ ;[Red]\-0.000\ "/>
  </numFmts>
  <fonts count="36">
    <font>
      <sz val="10"/>
      <name val="Arial Cyr"/>
      <family val="0"/>
    </font>
    <font>
      <sz val="8"/>
      <name val="Arial Cyr"/>
      <family val="0"/>
    </font>
    <font>
      <sz val="8"/>
      <name val="Arial"/>
      <family val="2"/>
    </font>
    <font>
      <u val="single"/>
      <sz val="10"/>
      <color indexed="12"/>
      <name val="Arial Cyr"/>
      <family val="0"/>
    </font>
    <font>
      <u val="single"/>
      <sz val="10"/>
      <color indexed="36"/>
      <name val="Arial Cyr"/>
      <family val="0"/>
    </font>
    <font>
      <b/>
      <sz val="8"/>
      <name val="Arial"/>
      <family val="2"/>
    </font>
    <font>
      <b/>
      <sz val="10"/>
      <name val="Arial Cyr"/>
      <family val="0"/>
    </font>
    <font>
      <b/>
      <i/>
      <sz val="8"/>
      <name val="Arial"/>
      <family val="2"/>
    </font>
    <font>
      <i/>
      <sz val="8"/>
      <name val="Arial"/>
      <family val="2"/>
    </font>
    <font>
      <sz val="7"/>
      <name val="Arial"/>
      <family val="2"/>
    </font>
    <font>
      <sz val="7"/>
      <name val="Arial Cyr"/>
      <family val="0"/>
    </font>
    <font>
      <b/>
      <u val="single"/>
      <sz val="8"/>
      <name val="Arial"/>
      <family val="2"/>
    </font>
    <font>
      <b/>
      <sz val="10"/>
      <name val="Arial"/>
      <family val="2"/>
    </font>
    <font>
      <b/>
      <sz val="8"/>
      <name val="Arial Cyr"/>
      <family val="0"/>
    </font>
    <font>
      <sz val="9"/>
      <name val="Arial"/>
      <family val="2"/>
    </font>
    <font>
      <b/>
      <sz val="9"/>
      <name val="Arial"/>
      <family val="2"/>
    </font>
    <font>
      <sz val="9"/>
      <name val="Arial Cyr"/>
      <family val="0"/>
    </font>
    <font>
      <sz val="10"/>
      <name val="Arial"/>
      <family val="2"/>
    </font>
    <font>
      <sz val="10"/>
      <color indexed="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style="thin"/>
      <top style="thin"/>
      <bottom style="thin"/>
    </border>
    <border>
      <left style="thin"/>
      <right style="thin"/>
      <top style="hair"/>
      <bottom style="thin"/>
    </border>
    <border>
      <left style="thin"/>
      <right style="thin"/>
      <top style="thin"/>
      <bottom>
        <color indexed="63"/>
      </bottom>
    </border>
    <border>
      <left style="thin"/>
      <right style="thin"/>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style="hair"/>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thin"/>
      <bottom>
        <color indexed="63"/>
      </bottom>
    </border>
    <border>
      <left>
        <color indexed="63"/>
      </left>
      <right>
        <color indexed="63"/>
      </right>
      <top>
        <color indexed="63"/>
      </top>
      <bottom style="thin"/>
    </border>
    <border>
      <left style="medium"/>
      <right style="medium"/>
      <top style="thin"/>
      <bottom style="hair"/>
    </border>
    <border>
      <left style="medium"/>
      <right style="medium"/>
      <top style="hair"/>
      <bottom style="hair"/>
    </border>
    <border>
      <left style="thin"/>
      <right style="hair"/>
      <top style="medium"/>
      <bottom style="medium"/>
    </border>
    <border>
      <left style="hair"/>
      <right style="medium"/>
      <top style="medium"/>
      <bottom style="medium"/>
    </border>
    <border>
      <left>
        <color indexed="63"/>
      </left>
      <right style="medium"/>
      <top style="medium"/>
      <bottom style="medium"/>
    </border>
    <border>
      <left style="thin"/>
      <right style="medium"/>
      <top style="medium"/>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hair"/>
      <top style="medium"/>
      <bottom style="medium"/>
    </border>
    <border>
      <left style="hair"/>
      <right style="hair"/>
      <top style="medium"/>
      <bottom style="medium"/>
    </border>
    <border>
      <left style="hair"/>
      <right style="thin"/>
      <top style="medium"/>
      <bottom style="medium"/>
    </border>
    <border>
      <left style="hair"/>
      <right>
        <color indexed="63"/>
      </right>
      <top style="medium"/>
      <bottom style="medium"/>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thin"/>
      <top style="hair"/>
      <bottom style="hair"/>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color indexed="63"/>
      </left>
      <right style="hair"/>
      <top style="hair"/>
      <bottom>
        <color indexed="63"/>
      </bottom>
    </border>
    <border>
      <left style="thin"/>
      <right style="hair"/>
      <top style="hair"/>
      <bottom>
        <color indexed="63"/>
      </botto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medium"/>
      <right style="hair"/>
      <top style="thin"/>
      <bottom style="thin"/>
    </border>
    <border>
      <left style="hair"/>
      <right style="medium"/>
      <top style="thin"/>
      <bottom style="thin"/>
    </border>
    <border>
      <left style="thin"/>
      <right style="medium"/>
      <top style="thin"/>
      <bottom style="thin"/>
    </border>
    <border>
      <left style="medium"/>
      <right style="medium"/>
      <top style="thin"/>
      <bottom style="thin"/>
    </border>
    <border>
      <left style="medium"/>
      <right style="hair"/>
      <top style="thin"/>
      <bottom style="hair"/>
    </border>
    <border>
      <left style="hair"/>
      <right style="medium"/>
      <top style="thin"/>
      <bottom style="hair"/>
    </border>
    <border>
      <left>
        <color indexed="63"/>
      </left>
      <right style="medium"/>
      <top style="thin"/>
      <bottom style="hair"/>
    </border>
    <border>
      <left style="thin"/>
      <right style="medium"/>
      <top style="thin"/>
      <bottom style="hair"/>
    </border>
    <border>
      <left style="medium"/>
      <right style="hair"/>
      <top style="hair"/>
      <bottom style="hair"/>
    </border>
    <border>
      <left style="hair"/>
      <right style="medium"/>
      <top style="hair"/>
      <bottom style="hair"/>
    </border>
    <border>
      <left>
        <color indexed="63"/>
      </left>
      <right style="medium"/>
      <top style="hair"/>
      <bottom style="hair"/>
    </border>
    <border>
      <left style="thin"/>
      <right style="medium"/>
      <top style="hair"/>
      <bottom style="hair"/>
    </border>
    <border>
      <left style="medium"/>
      <right style="hair"/>
      <top style="hair"/>
      <bottom>
        <color indexed="63"/>
      </bottom>
    </border>
    <border>
      <left style="hair"/>
      <right style="medium"/>
      <top style="hair"/>
      <bottom>
        <color indexed="63"/>
      </bottom>
    </border>
    <border>
      <left>
        <color indexed="63"/>
      </left>
      <right style="medium"/>
      <top style="hair"/>
      <bottom>
        <color indexed="63"/>
      </bottom>
    </border>
    <border>
      <left style="thin"/>
      <right style="medium"/>
      <top style="hair"/>
      <bottom>
        <color indexed="63"/>
      </bottom>
    </border>
    <border>
      <left>
        <color indexed="63"/>
      </left>
      <right style="hair"/>
      <top style="medium"/>
      <bottom style="mediu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color indexed="63"/>
      </left>
      <right style="hair"/>
      <top style="thin"/>
      <bottom>
        <color indexed="63"/>
      </bottom>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hair"/>
    </border>
    <border>
      <left style="hair"/>
      <right>
        <color indexed="63"/>
      </right>
      <top>
        <color indexed="63"/>
      </top>
      <bottom style="hair"/>
    </border>
    <border>
      <left style="hair"/>
      <right>
        <color indexed="63"/>
      </right>
      <top style="thin"/>
      <bottom>
        <color indexed="63"/>
      </bottom>
    </border>
    <border>
      <left>
        <color indexed="63"/>
      </left>
      <right style="thin"/>
      <top>
        <color indexed="63"/>
      </top>
      <bottom style="hair"/>
    </border>
    <border>
      <left>
        <color indexed="63"/>
      </left>
      <right style="thin"/>
      <top style="hair"/>
      <bottom style="thin"/>
    </border>
    <border>
      <left>
        <color indexed="63"/>
      </left>
      <right style="thin"/>
      <top style="hair"/>
      <bottom style="hair"/>
    </border>
    <border>
      <left style="thin"/>
      <right style="medium"/>
      <top style="medium"/>
      <bottom style="thin"/>
    </border>
    <border>
      <left style="thin"/>
      <right style="medium"/>
      <top style="thin"/>
      <bottom>
        <color indexed="63"/>
      </bottom>
    </border>
    <border>
      <left style="medium"/>
      <right style="medium"/>
      <top style="medium"/>
      <bottom style="thin"/>
    </border>
    <border>
      <left style="medium"/>
      <right style="medium"/>
      <top style="thin"/>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1" fillId="3" borderId="1" applyNumberFormat="0" applyAlignment="0" applyProtection="0"/>
    <xf numFmtId="0" fontId="22" fillId="9" borderId="2" applyNumberFormat="0" applyAlignment="0" applyProtection="0"/>
    <xf numFmtId="0" fontId="23" fillId="9"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14" borderId="7" applyNumberFormat="0" applyAlignment="0" applyProtection="0"/>
    <xf numFmtId="0" fontId="29" fillId="0" borderId="0" applyNumberFormat="0" applyFill="0" applyBorder="0" applyAlignment="0" applyProtection="0"/>
    <xf numFmtId="0" fontId="30" fillId="10" borderId="0" applyNumberFormat="0" applyBorder="0" applyAlignment="0" applyProtection="0"/>
    <xf numFmtId="0" fontId="0" fillId="0" borderId="0">
      <alignment/>
      <protection/>
    </xf>
    <xf numFmtId="0" fontId="4" fillId="0" borderId="0" applyNumberFormat="0" applyFill="0" applyBorder="0" applyAlignment="0" applyProtection="0"/>
    <xf numFmtId="0" fontId="31" fillId="17" borderId="0" applyNumberFormat="0" applyBorder="0" applyAlignment="0" applyProtection="0"/>
    <xf numFmtId="0" fontId="3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7" borderId="0" applyNumberFormat="0" applyBorder="0" applyAlignment="0" applyProtection="0"/>
  </cellStyleXfs>
  <cellXfs count="595">
    <xf numFmtId="0" fontId="0" fillId="0" borderId="0" xfId="0" applyAlignment="1">
      <alignment/>
    </xf>
    <xf numFmtId="0" fontId="2" fillId="0" borderId="0" xfId="0" applyFont="1" applyAlignment="1" applyProtection="1">
      <alignment horizontal="center" vertical="center" wrapText="1"/>
      <protection/>
    </xf>
    <xf numFmtId="0" fontId="2" fillId="0" borderId="0" xfId="0" applyFont="1" applyAlignment="1" applyProtection="1">
      <alignment/>
      <protection/>
    </xf>
    <xf numFmtId="0" fontId="2" fillId="0" borderId="0" xfId="0" applyFont="1" applyAlignment="1" applyProtection="1">
      <alignment horizontal="center" wrapText="1"/>
      <protection/>
    </xf>
    <xf numFmtId="0" fontId="2" fillId="0" borderId="0" xfId="0" applyFont="1" applyAlignment="1" applyProtection="1">
      <alignment wrapText="1"/>
      <protection/>
    </xf>
    <xf numFmtId="0" fontId="0" fillId="0" borderId="0" xfId="0" applyAlignment="1" applyProtection="1">
      <alignment/>
      <protection/>
    </xf>
    <xf numFmtId="0" fontId="2"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left" vertical="center" wrapText="1"/>
      <protection/>
    </xf>
    <xf numFmtId="0" fontId="2" fillId="0" borderId="0" xfId="0" applyFont="1" applyAlignment="1" applyProtection="1">
      <alignment/>
      <protection/>
    </xf>
    <xf numFmtId="49" fontId="2" fillId="0" borderId="15" xfId="0" applyNumberFormat="1" applyFont="1" applyBorder="1" applyAlignment="1" applyProtection="1">
      <alignment horizontal="center" vertical="center" wrapText="1"/>
      <protection/>
    </xf>
    <xf numFmtId="0" fontId="2" fillId="0" borderId="16" xfId="0" applyFont="1" applyFill="1" applyBorder="1" applyAlignment="1" applyProtection="1">
      <alignment horizontal="left" vertical="center" wrapText="1"/>
      <protection/>
    </xf>
    <xf numFmtId="0" fontId="5" fillId="0" borderId="0" xfId="0" applyFont="1" applyAlignment="1" applyProtection="1">
      <alignment/>
      <protection/>
    </xf>
    <xf numFmtId="0" fontId="2" fillId="0" borderId="0" xfId="0" applyFont="1" applyAlignment="1" applyProtection="1">
      <alignment horizontal="center"/>
      <protection/>
    </xf>
    <xf numFmtId="0" fontId="8" fillId="0" borderId="10" xfId="0" applyFont="1" applyBorder="1" applyAlignment="1" applyProtection="1">
      <alignment horizontal="left" vertical="center" wrapText="1"/>
      <protection/>
    </xf>
    <xf numFmtId="0" fontId="2" fillId="0" borderId="11"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183" fontId="2" fillId="0" borderId="18" xfId="0" applyNumberFormat="1" applyFont="1" applyFill="1" applyBorder="1" applyAlignment="1" applyProtection="1">
      <alignment horizontal="left" vertical="center" wrapText="1"/>
      <protection/>
    </xf>
    <xf numFmtId="183" fontId="2" fillId="0" borderId="19" xfId="0" applyNumberFormat="1" applyFont="1" applyFill="1" applyBorder="1" applyAlignment="1" applyProtection="1">
      <alignment horizontal="left" vertical="center" wrapText="1"/>
      <protection/>
    </xf>
    <xf numFmtId="183" fontId="2" fillId="0" borderId="10" xfId="0" applyNumberFormat="1" applyFont="1" applyFill="1" applyBorder="1" applyAlignment="1" applyProtection="1">
      <alignment horizontal="left" vertical="center" wrapText="1"/>
      <protection/>
    </xf>
    <xf numFmtId="0" fontId="2" fillId="0" borderId="0" xfId="0" applyFont="1" applyAlignment="1" applyProtection="1">
      <alignment horizontal="left" vertical="center"/>
      <protection locked="0"/>
    </xf>
    <xf numFmtId="183" fontId="2" fillId="0" borderId="17" xfId="0" applyNumberFormat="1" applyFont="1" applyFill="1" applyBorder="1" applyAlignment="1" applyProtection="1">
      <alignment horizontal="left" vertical="center" wrapText="1"/>
      <protection/>
    </xf>
    <xf numFmtId="0" fontId="5" fillId="0" borderId="0" xfId="0" applyFont="1" applyAlignment="1" applyProtection="1">
      <alignment horizontal="left" vertical="center"/>
      <protection locked="0"/>
    </xf>
    <xf numFmtId="0" fontId="9" fillId="0" borderId="0" xfId="0" applyFont="1" applyAlignment="1" applyProtection="1">
      <alignment horizontal="center" vertical="center" wrapText="1"/>
      <protection/>
    </xf>
    <xf numFmtId="0" fontId="5" fillId="0" borderId="20" xfId="0" applyFont="1" applyFill="1" applyBorder="1" applyAlignment="1" applyProtection="1">
      <alignment horizontal="left" vertical="center" wrapText="1"/>
      <protection/>
    </xf>
    <xf numFmtId="183" fontId="5" fillId="0" borderId="0" xfId="0" applyNumberFormat="1" applyFont="1" applyBorder="1" applyAlignment="1" applyProtection="1">
      <alignment horizontal="right" vertical="center"/>
      <protection/>
    </xf>
    <xf numFmtId="183" fontId="2" fillId="0" borderId="0" xfId="0" applyNumberFormat="1" applyFont="1" applyBorder="1" applyAlignment="1" applyProtection="1">
      <alignment horizontal="right" vertical="center"/>
      <protection/>
    </xf>
    <xf numFmtId="0" fontId="2" fillId="0" borderId="18"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protection/>
    </xf>
    <xf numFmtId="0" fontId="6" fillId="0" borderId="21" xfId="0" applyFont="1" applyBorder="1" applyAlignment="1" applyProtection="1">
      <alignment horizontal="left" vertical="center"/>
      <protection/>
    </xf>
    <xf numFmtId="0" fontId="6" fillId="0" borderId="22" xfId="0" applyFont="1" applyBorder="1" applyAlignment="1" applyProtection="1">
      <alignment horizontal="left" vertical="center"/>
      <protection/>
    </xf>
    <xf numFmtId="0" fontId="2" fillId="0" borderId="15" xfId="0" applyFont="1" applyFill="1" applyBorder="1" applyAlignment="1" applyProtection="1">
      <alignment horizontal="center" vertical="center" wrapText="1"/>
      <protection/>
    </xf>
    <xf numFmtId="183" fontId="2" fillId="0" borderId="0" xfId="0" applyNumberFormat="1" applyFont="1" applyAlignment="1" applyProtection="1">
      <alignment/>
      <protection/>
    </xf>
    <xf numFmtId="183" fontId="2" fillId="0" borderId="0" xfId="0" applyNumberFormat="1" applyFont="1" applyAlignment="1" applyProtection="1">
      <alignment horizontal="center" vertical="center" wrapText="1"/>
      <protection/>
    </xf>
    <xf numFmtId="183" fontId="1" fillId="0" borderId="15" xfId="0" applyNumberFormat="1" applyFont="1" applyBorder="1" applyAlignment="1" applyProtection="1">
      <alignment horizontal="center" vertical="center" wrapText="1"/>
      <protection/>
    </xf>
    <xf numFmtId="183" fontId="9" fillId="0" borderId="15" xfId="0" applyNumberFormat="1" applyFont="1" applyBorder="1" applyAlignment="1" applyProtection="1">
      <alignment horizontal="center" vertical="center" wrapText="1"/>
      <protection/>
    </xf>
    <xf numFmtId="183" fontId="2" fillId="0" borderId="11" xfId="0" applyNumberFormat="1" applyFont="1" applyFill="1" applyBorder="1" applyAlignment="1" applyProtection="1">
      <alignment horizontal="left" vertical="center" wrapText="1"/>
      <protection/>
    </xf>
    <xf numFmtId="183" fontId="2" fillId="0" borderId="12" xfId="0" applyNumberFormat="1" applyFont="1" applyFill="1" applyBorder="1" applyAlignment="1" applyProtection="1">
      <alignment horizontal="left" vertical="center" wrapText="1"/>
      <protection/>
    </xf>
    <xf numFmtId="183" fontId="2" fillId="0" borderId="23" xfId="0" applyNumberFormat="1" applyFont="1" applyFill="1" applyBorder="1" applyAlignment="1" applyProtection="1">
      <alignment horizontal="left" vertical="center"/>
      <protection/>
    </xf>
    <xf numFmtId="183" fontId="2" fillId="0" borderId="16" xfId="0" applyNumberFormat="1" applyFont="1" applyFill="1" applyBorder="1" applyAlignment="1" applyProtection="1">
      <alignment horizontal="left" vertical="center"/>
      <protection/>
    </xf>
    <xf numFmtId="183" fontId="2" fillId="0" borderId="14" xfId="0" applyNumberFormat="1" applyFont="1" applyFill="1" applyBorder="1" applyAlignment="1" applyProtection="1">
      <alignment horizontal="left" vertical="center"/>
      <protection/>
    </xf>
    <xf numFmtId="183" fontId="2" fillId="0" borderId="24" xfId="0" applyNumberFormat="1" applyFont="1" applyFill="1" applyBorder="1" applyAlignment="1" applyProtection="1">
      <alignment horizontal="left" vertical="center" wrapText="1"/>
      <protection/>
    </xf>
    <xf numFmtId="183" fontId="2" fillId="0" borderId="23" xfId="0" applyNumberFormat="1" applyFont="1" applyBorder="1" applyAlignment="1" applyProtection="1">
      <alignment horizontal="left" vertical="center" wrapText="1"/>
      <protection/>
    </xf>
    <xf numFmtId="183" fontId="2" fillId="0" borderId="0" xfId="0" applyNumberFormat="1" applyFont="1" applyAlignment="1" applyProtection="1">
      <alignment horizontal="left" vertical="center"/>
      <protection locked="0"/>
    </xf>
    <xf numFmtId="183" fontId="2" fillId="0" borderId="0" xfId="0" applyNumberFormat="1" applyFont="1" applyAlignment="1" applyProtection="1">
      <alignment/>
      <protection/>
    </xf>
    <xf numFmtId="183" fontId="2" fillId="0" borderId="12" xfId="0" applyNumberFormat="1" applyFont="1" applyFill="1" applyBorder="1" applyAlignment="1" applyProtection="1">
      <alignment horizontal="center" vertical="center" wrapText="1"/>
      <protection/>
    </xf>
    <xf numFmtId="183" fontId="2" fillId="0" borderId="13" xfId="0" applyNumberFormat="1" applyFont="1" applyFill="1" applyBorder="1" applyAlignment="1" applyProtection="1">
      <alignment horizontal="center" vertical="center" wrapText="1"/>
      <protection/>
    </xf>
    <xf numFmtId="183" fontId="2" fillId="0" borderId="18" xfId="0" applyNumberFormat="1" applyFont="1" applyFill="1" applyBorder="1" applyAlignment="1" applyProtection="1">
      <alignment horizontal="left" vertical="center"/>
      <protection/>
    </xf>
    <xf numFmtId="183" fontId="6" fillId="0" borderId="21" xfId="0" applyNumberFormat="1" applyFont="1" applyBorder="1" applyAlignment="1" applyProtection="1">
      <alignment horizontal="left" vertical="center"/>
      <protection/>
    </xf>
    <xf numFmtId="183" fontId="6" fillId="0" borderId="22" xfId="0" applyNumberFormat="1" applyFont="1" applyBorder="1" applyAlignment="1" applyProtection="1">
      <alignment horizontal="left" vertical="center"/>
      <protection/>
    </xf>
    <xf numFmtId="183" fontId="2" fillId="0" borderId="10" xfId="0" applyNumberFormat="1" applyFont="1" applyFill="1" applyBorder="1" applyAlignment="1" applyProtection="1">
      <alignment horizontal="left" vertical="center"/>
      <protection/>
    </xf>
    <xf numFmtId="183" fontId="2" fillId="0" borderId="16" xfId="0" applyNumberFormat="1" applyFont="1" applyFill="1" applyBorder="1" applyAlignment="1" applyProtection="1">
      <alignment horizontal="left" vertical="center" wrapText="1"/>
      <protection/>
    </xf>
    <xf numFmtId="183" fontId="2" fillId="0" borderId="14" xfId="0" applyNumberFormat="1" applyFont="1" applyFill="1" applyBorder="1" applyAlignment="1" applyProtection="1">
      <alignment horizontal="left" vertical="center" wrapText="1"/>
      <protection/>
    </xf>
    <xf numFmtId="183" fontId="2" fillId="0" borderId="11" xfId="0" applyNumberFormat="1" applyFont="1" applyFill="1" applyBorder="1" applyAlignment="1" applyProtection="1">
      <alignment horizontal="left" vertical="center"/>
      <protection/>
    </xf>
    <xf numFmtId="183" fontId="5" fillId="0" borderId="20" xfId="0" applyNumberFormat="1" applyFont="1" applyFill="1" applyBorder="1" applyAlignment="1" applyProtection="1">
      <alignment horizontal="left"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2" fillId="0" borderId="0" xfId="0" applyFont="1" applyFill="1" applyAlignment="1" applyProtection="1">
      <alignment/>
      <protection/>
    </xf>
    <xf numFmtId="0" fontId="2" fillId="0" borderId="25" xfId="0" applyFont="1" applyFill="1" applyBorder="1" applyAlignment="1" applyProtection="1">
      <alignment horizontal="center" vertical="center" wrapText="1"/>
      <protection/>
    </xf>
    <xf numFmtId="0" fontId="2" fillId="0" borderId="23"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1" fillId="0" borderId="25" xfId="0" applyFont="1" applyFill="1" applyBorder="1" applyAlignment="1" applyProtection="1">
      <alignment horizontal="center" vertical="center" wrapText="1"/>
      <protection/>
    </xf>
    <xf numFmtId="0" fontId="1" fillId="0" borderId="0" xfId="0" applyFont="1" applyFill="1" applyAlignment="1" applyProtection="1">
      <alignment/>
      <protection/>
    </xf>
    <xf numFmtId="183" fontId="2" fillId="0" borderId="12" xfId="0" applyNumberFormat="1" applyFont="1" applyFill="1" applyBorder="1" applyAlignment="1" applyProtection="1">
      <alignment horizontal="left" vertical="center"/>
      <protection/>
    </xf>
    <xf numFmtId="183" fontId="2" fillId="0" borderId="23" xfId="0" applyNumberFormat="1" applyFont="1" applyFill="1" applyBorder="1" applyAlignment="1" applyProtection="1">
      <alignment horizontal="left" vertical="center" wrapText="1"/>
      <protection/>
    </xf>
    <xf numFmtId="0" fontId="2" fillId="0" borderId="0" xfId="0" applyFont="1" applyAlignment="1" applyProtection="1">
      <alignment/>
      <protection locked="0"/>
    </xf>
    <xf numFmtId="0" fontId="2" fillId="0" borderId="0" xfId="0" applyFont="1" applyAlignment="1" applyProtection="1">
      <alignment horizontal="center" vertical="center"/>
      <protection/>
    </xf>
    <xf numFmtId="183" fontId="0" fillId="0" borderId="0" xfId="0" applyNumberFormat="1" applyAlignment="1" applyProtection="1">
      <alignment/>
      <protection/>
    </xf>
    <xf numFmtId="183" fontId="2" fillId="0" borderId="0" xfId="0" applyNumberFormat="1" applyFont="1" applyAlignment="1" applyProtection="1">
      <alignment horizontal="left" vertical="center"/>
      <protection/>
    </xf>
    <xf numFmtId="0" fontId="2" fillId="0" borderId="0" xfId="0" applyFont="1" applyAlignment="1" applyProtection="1">
      <alignment horizontal="left" vertical="center"/>
      <protection/>
    </xf>
    <xf numFmtId="0" fontId="5" fillId="0" borderId="0" xfId="0" applyFont="1" applyFill="1" applyAlignment="1" applyProtection="1">
      <alignment/>
      <protection/>
    </xf>
    <xf numFmtId="0" fontId="2" fillId="0" borderId="11" xfId="0" applyFont="1" applyFill="1" applyBorder="1" applyAlignment="1" applyProtection="1">
      <alignment/>
      <protection/>
    </xf>
    <xf numFmtId="0" fontId="7" fillId="0" borderId="12" xfId="0" applyFont="1" applyFill="1" applyBorder="1" applyAlignment="1" applyProtection="1">
      <alignment horizontal="left" vertical="center"/>
      <protection/>
    </xf>
    <xf numFmtId="0" fontId="8" fillId="0" borderId="10" xfId="0" applyFont="1" applyFill="1" applyBorder="1" applyAlignment="1" applyProtection="1">
      <alignment wrapText="1"/>
      <protection/>
    </xf>
    <xf numFmtId="0" fontId="8" fillId="0" borderId="11" xfId="0" applyFont="1" applyFill="1" applyBorder="1" applyAlignment="1" applyProtection="1">
      <alignment horizontal="left" vertical="center" wrapText="1"/>
      <protection/>
    </xf>
    <xf numFmtId="0" fontId="2" fillId="0" borderId="0" xfId="0" applyFont="1" applyFill="1" applyBorder="1" applyAlignment="1" applyProtection="1">
      <alignment/>
      <protection/>
    </xf>
    <xf numFmtId="0" fontId="11"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182" fontId="2" fillId="0" borderId="0" xfId="0" applyNumberFormat="1" applyFont="1" applyFill="1" applyBorder="1" applyAlignment="1" applyProtection="1">
      <alignment horizontal="right" vertical="center"/>
      <protection/>
    </xf>
    <xf numFmtId="183" fontId="2" fillId="0" borderId="0" xfId="0" applyNumberFormat="1" applyFont="1" applyFill="1" applyBorder="1" applyAlignment="1" applyProtection="1">
      <alignment horizontal="right" vertical="center"/>
      <protection/>
    </xf>
    <xf numFmtId="0" fontId="0" fillId="0" borderId="0" xfId="0" applyFill="1" applyBorder="1" applyAlignment="1" applyProtection="1">
      <alignment/>
      <protection/>
    </xf>
    <xf numFmtId="0" fontId="11" fillId="0" borderId="13"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183" fontId="9" fillId="0" borderId="0" xfId="0" applyNumberFormat="1" applyFont="1" applyAlignment="1" applyProtection="1">
      <alignment horizontal="center" vertical="center" wrapText="1"/>
      <protection/>
    </xf>
    <xf numFmtId="183" fontId="2" fillId="0" borderId="13" xfId="0" applyNumberFormat="1" applyFont="1" applyBorder="1" applyAlignment="1" applyProtection="1">
      <alignment horizontal="center" vertical="center" wrapText="1"/>
      <protection/>
    </xf>
    <xf numFmtId="0" fontId="10" fillId="0" borderId="0" xfId="0" applyFont="1" applyAlignment="1" applyProtection="1">
      <alignment horizontal="center" vertical="center" wrapText="1"/>
      <protection/>
    </xf>
    <xf numFmtId="183" fontId="2" fillId="0" borderId="26" xfId="0" applyNumberFormat="1" applyFont="1" applyFill="1" applyBorder="1" applyAlignment="1" applyProtection="1">
      <alignment horizontal="left" vertical="center"/>
      <protection/>
    </xf>
    <xf numFmtId="183" fontId="2" fillId="0" borderId="26" xfId="0" applyNumberFormat="1" applyFont="1" applyBorder="1" applyAlignment="1" applyProtection="1">
      <alignment horizontal="left" vertical="center" wrapText="1"/>
      <protection/>
    </xf>
    <xf numFmtId="183" fontId="2" fillId="0" borderId="27" xfId="0" applyNumberFormat="1" applyFont="1" applyFill="1" applyBorder="1" applyAlignment="1" applyProtection="1">
      <alignment horizontal="left" vertical="center"/>
      <protection/>
    </xf>
    <xf numFmtId="0" fontId="9" fillId="0" borderId="0" xfId="0" applyFont="1" applyAlignment="1" applyProtection="1">
      <alignment horizontal="left" vertical="center"/>
      <protection/>
    </xf>
    <xf numFmtId="0" fontId="8" fillId="0" borderId="10" xfId="0" applyFont="1" applyFill="1" applyBorder="1" applyAlignment="1" applyProtection="1">
      <alignment horizontal="left" vertical="center"/>
      <protection/>
    </xf>
    <xf numFmtId="0" fontId="2" fillId="0" borderId="17" xfId="0" applyFont="1" applyBorder="1" applyAlignment="1" applyProtection="1">
      <alignment/>
      <protection/>
    </xf>
    <xf numFmtId="183" fontId="2" fillId="10" borderId="13" xfId="0" applyNumberFormat="1" applyFont="1" applyFill="1" applyBorder="1" applyAlignment="1" applyProtection="1">
      <alignment horizontal="left" vertical="center" wrapText="1"/>
      <protection/>
    </xf>
    <xf numFmtId="2" fontId="7" fillId="0" borderId="18" xfId="0" applyNumberFormat="1" applyFont="1" applyBorder="1" applyAlignment="1" applyProtection="1">
      <alignment horizontal="left" vertical="center"/>
      <protection/>
    </xf>
    <xf numFmtId="2" fontId="8" fillId="0" borderId="10" xfId="0" applyNumberFormat="1" applyFont="1" applyFill="1" applyBorder="1" applyAlignment="1" applyProtection="1">
      <alignment horizontal="left" vertical="center"/>
      <protection/>
    </xf>
    <xf numFmtId="2" fontId="8" fillId="0" borderId="11" xfId="0" applyNumberFormat="1" applyFont="1" applyFill="1" applyBorder="1" applyAlignment="1" applyProtection="1">
      <alignment horizontal="left" vertical="center"/>
      <protection/>
    </xf>
    <xf numFmtId="183" fontId="1" fillId="0" borderId="16" xfId="0" applyNumberFormat="1" applyFont="1" applyBorder="1" applyAlignment="1" applyProtection="1">
      <alignment horizontal="left" vertical="center" wrapText="1"/>
      <protection/>
    </xf>
    <xf numFmtId="183" fontId="1" fillId="0" borderId="14" xfId="0" applyNumberFormat="1" applyFont="1" applyBorder="1" applyAlignment="1" applyProtection="1">
      <alignment horizontal="left" vertical="center" wrapText="1"/>
      <protection/>
    </xf>
    <xf numFmtId="0" fontId="0" fillId="0" borderId="0" xfId="0" applyAlignment="1" applyProtection="1">
      <alignment/>
      <protection locked="0"/>
    </xf>
    <xf numFmtId="183" fontId="2" fillId="0" borderId="0" xfId="0" applyNumberFormat="1" applyFont="1" applyAlignment="1" applyProtection="1">
      <alignment/>
      <protection locked="0"/>
    </xf>
    <xf numFmtId="182" fontId="2" fillId="0" borderId="28" xfId="0" applyNumberFormat="1" applyFont="1" applyBorder="1" applyAlignment="1" applyProtection="1">
      <alignment horizontal="right" vertical="center"/>
      <protection/>
    </xf>
    <xf numFmtId="182" fontId="2" fillId="0" borderId="29" xfId="0" applyNumberFormat="1" applyFont="1" applyBorder="1" applyAlignment="1" applyProtection="1">
      <alignment horizontal="right" vertical="center"/>
      <protection/>
    </xf>
    <xf numFmtId="182" fontId="2" fillId="0" borderId="30" xfId="0" applyNumberFormat="1" applyFont="1" applyBorder="1" applyAlignment="1" applyProtection="1">
      <alignment horizontal="right" vertical="center"/>
      <protection/>
    </xf>
    <xf numFmtId="182" fontId="2" fillId="0" borderId="31" xfId="0" applyNumberFormat="1" applyFont="1" applyBorder="1" applyAlignment="1" applyProtection="1">
      <alignment horizontal="right" vertical="center"/>
      <protection/>
    </xf>
    <xf numFmtId="183" fontId="2" fillId="0" borderId="32" xfId="0" applyNumberFormat="1" applyFont="1" applyBorder="1" applyAlignment="1" applyProtection="1">
      <alignment horizontal="left" vertical="center" wrapText="1"/>
      <protection/>
    </xf>
    <xf numFmtId="182" fontId="2" fillId="0" borderId="13" xfId="0" applyNumberFormat="1" applyFont="1" applyFill="1" applyBorder="1" applyAlignment="1" applyProtection="1">
      <alignment horizontal="center" vertical="center" wrapText="1"/>
      <protection/>
    </xf>
    <xf numFmtId="0" fontId="5" fillId="0" borderId="2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23" xfId="0" applyFont="1" applyFill="1" applyBorder="1" applyAlignment="1" applyProtection="1">
      <alignment horizontal="left" vertical="center" wrapText="1"/>
      <protection/>
    </xf>
    <xf numFmtId="183" fontId="2" fillId="0" borderId="20" xfId="0" applyNumberFormat="1" applyFont="1" applyFill="1" applyBorder="1" applyAlignment="1" applyProtection="1">
      <alignment horizontal="right" vertical="center"/>
      <protection/>
    </xf>
    <xf numFmtId="183" fontId="2" fillId="0" borderId="33" xfId="0" applyNumberFormat="1" applyFont="1" applyFill="1" applyBorder="1" applyAlignment="1" applyProtection="1">
      <alignment horizontal="right" vertical="center"/>
      <protection/>
    </xf>
    <xf numFmtId="183" fontId="2" fillId="0" borderId="34" xfId="0" applyNumberFormat="1" applyFont="1" applyFill="1" applyBorder="1" applyAlignment="1" applyProtection="1">
      <alignment horizontal="right" vertical="center"/>
      <protection/>
    </xf>
    <xf numFmtId="183" fontId="2" fillId="0" borderId="25" xfId="0" applyNumberFormat="1" applyFont="1" applyFill="1" applyBorder="1" applyAlignment="1" applyProtection="1">
      <alignment horizontal="right" vertical="center"/>
      <protection/>
    </xf>
    <xf numFmtId="183" fontId="2" fillId="0" borderId="35" xfId="0" applyNumberFormat="1" applyFont="1" applyFill="1" applyBorder="1" applyAlignment="1" applyProtection="1">
      <alignment horizontal="right" vertical="center"/>
      <protection/>
    </xf>
    <xf numFmtId="0" fontId="2" fillId="0" borderId="36" xfId="0" applyFont="1" applyFill="1" applyBorder="1" applyAlignment="1" applyProtection="1">
      <alignment horizontal="center" vertical="center" wrapText="1"/>
      <protection/>
    </xf>
    <xf numFmtId="182" fontId="2" fillId="0" borderId="20" xfId="0" applyNumberFormat="1" applyFont="1" applyFill="1" applyBorder="1" applyAlignment="1" applyProtection="1">
      <alignment horizontal="right" vertical="center"/>
      <protection/>
    </xf>
    <xf numFmtId="182" fontId="2" fillId="0" borderId="33" xfId="0" applyNumberFormat="1" applyFont="1" applyFill="1" applyBorder="1" applyAlignment="1" applyProtection="1">
      <alignment horizontal="right" vertical="center"/>
      <protection/>
    </xf>
    <xf numFmtId="0" fontId="1" fillId="0" borderId="13" xfId="0" applyFont="1" applyBorder="1" applyAlignment="1" applyProtection="1">
      <alignment horizontal="center" vertical="center" wrapText="1"/>
      <protection/>
    </xf>
    <xf numFmtId="183" fontId="2" fillId="0" borderId="20" xfId="0" applyNumberFormat="1" applyFont="1" applyFill="1" applyBorder="1" applyAlignment="1" applyProtection="1">
      <alignment horizontal="left" vertical="center" wrapText="1"/>
      <protection/>
    </xf>
    <xf numFmtId="183" fontId="2" fillId="0" borderId="37" xfId="0" applyNumberFormat="1" applyFont="1" applyFill="1" applyBorder="1" applyAlignment="1" applyProtection="1">
      <alignment horizontal="left" vertical="center"/>
      <protection/>
    </xf>
    <xf numFmtId="183" fontId="2" fillId="10" borderId="32" xfId="0" applyNumberFormat="1" applyFont="1" applyFill="1" applyBorder="1" applyAlignment="1" applyProtection="1">
      <alignment horizontal="left" vertical="center" wrapText="1"/>
      <protection/>
    </xf>
    <xf numFmtId="0" fontId="0" fillId="0" borderId="0" xfId="0" applyBorder="1" applyAlignment="1">
      <alignment/>
    </xf>
    <xf numFmtId="183" fontId="0" fillId="0" borderId="0" xfId="0" applyNumberFormat="1" applyAlignment="1" applyProtection="1">
      <alignment/>
      <protection locked="0"/>
    </xf>
    <xf numFmtId="0" fontId="1" fillId="0" borderId="0" xfId="0" applyFont="1" applyAlignment="1" applyProtection="1">
      <alignment horizontal="right" vertical="center" wrapText="1"/>
      <protection/>
    </xf>
    <xf numFmtId="0" fontId="1" fillId="0" borderId="0" xfId="0" applyFont="1" applyAlignment="1" applyProtection="1">
      <alignment/>
      <protection/>
    </xf>
    <xf numFmtId="0" fontId="1" fillId="0" borderId="0" xfId="0" applyFont="1" applyAlignment="1" applyProtection="1">
      <alignment horizontal="right"/>
      <protection/>
    </xf>
    <xf numFmtId="0" fontId="1" fillId="0" borderId="22" xfId="0" applyFont="1" applyBorder="1" applyAlignment="1" applyProtection="1">
      <alignment horizontal="center" vertical="center" wrapText="1"/>
      <protection/>
    </xf>
    <xf numFmtId="0" fontId="1" fillId="0" borderId="11" xfId="0" applyFont="1" applyBorder="1" applyAlignment="1" applyProtection="1">
      <alignment horizontal="left" vertical="center" wrapText="1"/>
      <protection/>
    </xf>
    <xf numFmtId="0" fontId="1" fillId="0" borderId="13" xfId="0" applyFont="1" applyBorder="1" applyAlignment="1" applyProtection="1">
      <alignment horizontal="center" vertical="center"/>
      <protection/>
    </xf>
    <xf numFmtId="183" fontId="1" fillId="0" borderId="0" xfId="0" applyNumberFormat="1" applyFont="1" applyFill="1" applyAlignment="1" applyProtection="1">
      <alignment horizontal="right" vertical="center"/>
      <protection/>
    </xf>
    <xf numFmtId="183" fontId="1" fillId="0" borderId="0" xfId="0" applyNumberFormat="1" applyFont="1" applyAlignment="1" applyProtection="1">
      <alignment horizontal="right" vertical="center"/>
      <protection/>
    </xf>
    <xf numFmtId="0" fontId="1" fillId="0" borderId="18" xfId="0" applyFont="1" applyBorder="1" applyAlignment="1" applyProtection="1">
      <alignment horizontal="center" vertical="center"/>
      <protection/>
    </xf>
    <xf numFmtId="0" fontId="0" fillId="0" borderId="0" xfId="0" applyAlignment="1" applyProtection="1">
      <alignment horizontal="center" vertical="center" wrapText="1"/>
      <protection/>
    </xf>
    <xf numFmtId="0" fontId="5" fillId="0" borderId="15" xfId="0" applyFont="1" applyBorder="1" applyAlignment="1" applyProtection="1">
      <alignment horizontal="center" vertical="center"/>
      <protection/>
    </xf>
    <xf numFmtId="183" fontId="5" fillId="0" borderId="15" xfId="0" applyNumberFormat="1" applyFont="1" applyBorder="1" applyAlignment="1" applyProtection="1">
      <alignment horizontal="center" vertical="center"/>
      <protection/>
    </xf>
    <xf numFmtId="0" fontId="5" fillId="0" borderId="24" xfId="0" applyFont="1" applyBorder="1" applyAlignment="1" applyProtection="1">
      <alignment horizontal="left" vertical="center"/>
      <protection/>
    </xf>
    <xf numFmtId="0" fontId="2" fillId="0" borderId="18" xfId="0" applyFont="1" applyBorder="1" applyAlignment="1" applyProtection="1">
      <alignment horizontal="left" vertical="center"/>
      <protection/>
    </xf>
    <xf numFmtId="0" fontId="2" fillId="0" borderId="23" xfId="53" applyFont="1" applyBorder="1" applyAlignment="1" applyProtection="1">
      <alignment horizontal="left" vertical="center" wrapText="1"/>
      <protection/>
    </xf>
    <xf numFmtId="0" fontId="2" fillId="0" borderId="16" xfId="53" applyFont="1" applyBorder="1" applyAlignment="1" applyProtection="1">
      <alignment horizontal="left" vertical="center" wrapText="1"/>
      <protection/>
    </xf>
    <xf numFmtId="0" fontId="2" fillId="0" borderId="14" xfId="53"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183" fontId="14" fillId="0" borderId="0" xfId="0" applyNumberFormat="1" applyFont="1" applyAlignment="1" applyProtection="1">
      <alignment horizontal="center" vertical="center" wrapText="1"/>
      <protection/>
    </xf>
    <xf numFmtId="183" fontId="14" fillId="0" borderId="0" xfId="0" applyNumberFormat="1" applyFont="1" applyAlignment="1" applyProtection="1">
      <alignment horizontal="center" vertical="center" wrapText="1"/>
      <protection locked="0"/>
    </xf>
    <xf numFmtId="183" fontId="14" fillId="0" borderId="0" xfId="0" applyNumberFormat="1" applyFont="1" applyAlignment="1" applyProtection="1">
      <alignment/>
      <protection/>
    </xf>
    <xf numFmtId="0" fontId="14" fillId="0" borderId="0" xfId="0" applyFont="1" applyAlignment="1" applyProtection="1">
      <alignment horizontal="center" vertical="center" wrapText="1"/>
      <protection/>
    </xf>
    <xf numFmtId="183" fontId="14" fillId="0" borderId="0" xfId="0" applyNumberFormat="1" applyFont="1" applyAlignment="1" applyProtection="1">
      <alignment horizontal="left" vertical="center"/>
      <protection locked="0"/>
    </xf>
    <xf numFmtId="0" fontId="16"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0" fillId="0" borderId="24" xfId="0" applyFill="1" applyBorder="1" applyAlignment="1" applyProtection="1">
      <alignment/>
      <protection/>
    </xf>
    <xf numFmtId="0" fontId="0" fillId="0" borderId="38" xfId="0" applyFill="1" applyBorder="1" applyAlignment="1" applyProtection="1">
      <alignment/>
      <protection/>
    </xf>
    <xf numFmtId="0" fontId="0" fillId="0" borderId="39" xfId="0" applyFill="1" applyBorder="1" applyAlignment="1" applyProtection="1">
      <alignment/>
      <protection/>
    </xf>
    <xf numFmtId="183" fontId="2" fillId="0" borderId="13" xfId="0" applyNumberFormat="1"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protection/>
    </xf>
    <xf numFmtId="0" fontId="2" fillId="10" borderId="18" xfId="0" applyFont="1" applyFill="1" applyBorder="1" applyAlignment="1" applyProtection="1">
      <alignment horizontal="left" vertical="center" wrapText="1"/>
      <protection/>
    </xf>
    <xf numFmtId="183" fontId="2" fillId="10" borderId="18" xfId="0" applyNumberFormat="1"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2" fontId="2" fillId="0" borderId="12" xfId="0" applyNumberFormat="1" applyFont="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83" fontId="2" fillId="0" borderId="20" xfId="0" applyNumberFormat="1" applyFont="1" applyFill="1" applyBorder="1" applyAlignment="1" applyProtection="1">
      <alignment horizontal="left" vertical="center"/>
      <protection/>
    </xf>
    <xf numFmtId="183" fontId="2" fillId="0" borderId="19" xfId="0" applyNumberFormat="1" applyFont="1" applyBorder="1" applyAlignment="1" applyProtection="1">
      <alignment horizontal="left" vertical="center" wrapText="1"/>
      <protection/>
    </xf>
    <xf numFmtId="182" fontId="2" fillId="0" borderId="40" xfId="0" applyNumberFormat="1" applyFont="1" applyBorder="1" applyAlignment="1" applyProtection="1">
      <alignment horizontal="right" vertical="center"/>
      <protection/>
    </xf>
    <xf numFmtId="182" fontId="2" fillId="0" borderId="41" xfId="0" applyNumberFormat="1" applyFont="1" applyBorder="1" applyAlignment="1" applyProtection="1">
      <alignment horizontal="right" vertical="center"/>
      <protection/>
    </xf>
    <xf numFmtId="182" fontId="2" fillId="0" borderId="42" xfId="0" applyNumberFormat="1" applyFont="1" applyBorder="1" applyAlignment="1" applyProtection="1">
      <alignment horizontal="right" vertical="center"/>
      <protection/>
    </xf>
    <xf numFmtId="182" fontId="2" fillId="0" borderId="43" xfId="0" applyNumberFormat="1" applyFont="1" applyBorder="1" applyAlignment="1" applyProtection="1">
      <alignment horizontal="right" vertical="center"/>
      <protection/>
    </xf>
    <xf numFmtId="183" fontId="14" fillId="0" borderId="0" xfId="0" applyNumberFormat="1" applyFont="1" applyAlignment="1" applyProtection="1">
      <alignment horizontal="left" vertical="center"/>
      <protection/>
    </xf>
    <xf numFmtId="0" fontId="14"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183" fontId="17" fillId="0" borderId="23" xfId="0" applyNumberFormat="1" applyFont="1" applyBorder="1" applyAlignment="1" applyProtection="1">
      <alignment horizontal="right" vertical="center"/>
      <protection/>
    </xf>
    <xf numFmtId="183" fontId="17" fillId="0" borderId="44" xfId="0" applyNumberFormat="1" applyFont="1" applyBorder="1" applyAlignment="1" applyProtection="1">
      <alignment horizontal="right" vertical="center"/>
      <protection locked="0"/>
    </xf>
    <xf numFmtId="183" fontId="17" fillId="0" borderId="45" xfId="0" applyNumberFormat="1" applyFont="1" applyBorder="1" applyAlignment="1" applyProtection="1">
      <alignment horizontal="right" vertical="center"/>
      <protection/>
    </xf>
    <xf numFmtId="183" fontId="17" fillId="0" borderId="46" xfId="0" applyNumberFormat="1" applyFont="1" applyBorder="1" applyAlignment="1" applyProtection="1">
      <alignment horizontal="right" vertical="center"/>
      <protection/>
    </xf>
    <xf numFmtId="183" fontId="17" fillId="0" borderId="47" xfId="0" applyNumberFormat="1" applyFont="1" applyBorder="1" applyAlignment="1" applyProtection="1">
      <alignment horizontal="right" vertical="center"/>
      <protection locked="0"/>
    </xf>
    <xf numFmtId="183" fontId="17" fillId="0" borderId="48" xfId="0" applyNumberFormat="1" applyFont="1" applyBorder="1" applyAlignment="1" applyProtection="1">
      <alignment horizontal="right" vertical="center"/>
      <protection/>
    </xf>
    <xf numFmtId="183" fontId="17" fillId="0" borderId="44" xfId="0" applyNumberFormat="1" applyFont="1" applyBorder="1" applyAlignment="1" applyProtection="1">
      <alignment horizontal="right" vertical="center"/>
      <protection/>
    </xf>
    <xf numFmtId="183" fontId="17" fillId="0" borderId="45" xfId="0" applyNumberFormat="1" applyFont="1" applyBorder="1" applyAlignment="1" applyProtection="1">
      <alignment horizontal="right" vertical="center"/>
      <protection locked="0"/>
    </xf>
    <xf numFmtId="183" fontId="17" fillId="0" borderId="48" xfId="0" applyNumberFormat="1" applyFont="1" applyBorder="1" applyAlignment="1" applyProtection="1">
      <alignment horizontal="right" vertical="center"/>
      <protection locked="0"/>
    </xf>
    <xf numFmtId="183" fontId="17" fillId="0" borderId="14" xfId="0" applyNumberFormat="1" applyFont="1" applyBorder="1" applyAlignment="1" applyProtection="1">
      <alignment horizontal="right" vertical="center"/>
      <protection/>
    </xf>
    <xf numFmtId="183" fontId="17" fillId="0" borderId="49" xfId="0" applyNumberFormat="1" applyFont="1" applyBorder="1" applyAlignment="1" applyProtection="1">
      <alignment horizontal="right" vertical="center"/>
      <protection locked="0"/>
    </xf>
    <xf numFmtId="183" fontId="17" fillId="0" borderId="50" xfId="0" applyNumberFormat="1" applyFont="1" applyBorder="1" applyAlignment="1" applyProtection="1">
      <alignment horizontal="right" vertical="center"/>
      <protection/>
    </xf>
    <xf numFmtId="183" fontId="17" fillId="0" borderId="51" xfId="0" applyNumberFormat="1" applyFont="1" applyBorder="1" applyAlignment="1" applyProtection="1">
      <alignment horizontal="right" vertical="center"/>
      <protection/>
    </xf>
    <xf numFmtId="183" fontId="17" fillId="0" borderId="52" xfId="0" applyNumberFormat="1" applyFont="1" applyBorder="1" applyAlignment="1" applyProtection="1">
      <alignment horizontal="right" vertical="center"/>
      <protection locked="0"/>
    </xf>
    <xf numFmtId="183" fontId="17" fillId="0" borderId="53" xfId="0" applyNumberFormat="1" applyFont="1" applyBorder="1" applyAlignment="1" applyProtection="1">
      <alignment horizontal="right" vertical="center"/>
      <protection/>
    </xf>
    <xf numFmtId="183" fontId="17" fillId="0" borderId="49" xfId="0" applyNumberFormat="1" applyFont="1" applyBorder="1" applyAlignment="1" applyProtection="1">
      <alignment horizontal="right" vertical="center"/>
      <protection/>
    </xf>
    <xf numFmtId="183" fontId="17" fillId="0" borderId="50" xfId="0" applyNumberFormat="1" applyFont="1" applyBorder="1" applyAlignment="1" applyProtection="1">
      <alignment horizontal="right" vertical="center"/>
      <protection locked="0"/>
    </xf>
    <xf numFmtId="183" fontId="17" fillId="0" borderId="53" xfId="0" applyNumberFormat="1" applyFont="1" applyBorder="1" applyAlignment="1" applyProtection="1">
      <alignment horizontal="right" vertical="center"/>
      <protection locked="0"/>
    </xf>
    <xf numFmtId="183" fontId="17" fillId="0" borderId="46" xfId="0" applyNumberFormat="1" applyFont="1" applyBorder="1" applyAlignment="1" applyProtection="1">
      <alignment horizontal="right" vertical="center"/>
      <protection locked="0"/>
    </xf>
    <xf numFmtId="183" fontId="17" fillId="0" borderId="47" xfId="0" applyNumberFormat="1" applyFont="1" applyBorder="1" applyAlignment="1" applyProtection="1">
      <alignment horizontal="right" vertical="center"/>
      <protection/>
    </xf>
    <xf numFmtId="183" fontId="17" fillId="0" borderId="16" xfId="0" applyNumberFormat="1" applyFont="1" applyBorder="1" applyAlignment="1" applyProtection="1">
      <alignment horizontal="right" vertical="center"/>
      <protection/>
    </xf>
    <xf numFmtId="183" fontId="17" fillId="0" borderId="54" xfId="0" applyNumberFormat="1" applyFont="1" applyBorder="1" applyAlignment="1" applyProtection="1">
      <alignment horizontal="right" vertical="center"/>
      <protection/>
    </xf>
    <xf numFmtId="183" fontId="17" fillId="0" borderId="55" xfId="0" applyNumberFormat="1" applyFont="1" applyBorder="1" applyAlignment="1" applyProtection="1">
      <alignment horizontal="right" vertical="center"/>
      <protection locked="0"/>
    </xf>
    <xf numFmtId="183" fontId="17" fillId="0" borderId="56" xfId="0" applyNumberFormat="1" applyFont="1" applyBorder="1" applyAlignment="1" applyProtection="1">
      <alignment horizontal="right" vertical="center"/>
      <protection locked="0"/>
    </xf>
    <xf numFmtId="183" fontId="17" fillId="0" borderId="57" xfId="0" applyNumberFormat="1" applyFont="1" applyBorder="1" applyAlignment="1" applyProtection="1">
      <alignment horizontal="right" vertical="center"/>
      <protection/>
    </xf>
    <xf numFmtId="183" fontId="17" fillId="0" borderId="58" xfId="0" applyNumberFormat="1" applyFont="1" applyBorder="1" applyAlignment="1" applyProtection="1">
      <alignment horizontal="right" vertical="center"/>
      <protection locked="0"/>
    </xf>
    <xf numFmtId="183" fontId="17" fillId="0" borderId="59" xfId="0" applyNumberFormat="1" applyFont="1" applyBorder="1" applyAlignment="1" applyProtection="1">
      <alignment horizontal="right" vertical="center"/>
      <protection locked="0"/>
    </xf>
    <xf numFmtId="183" fontId="17" fillId="0" borderId="60" xfId="0" applyNumberFormat="1" applyFont="1" applyBorder="1" applyAlignment="1" applyProtection="1">
      <alignment horizontal="right" vertical="center"/>
      <protection locked="0"/>
    </xf>
    <xf numFmtId="183" fontId="17" fillId="0" borderId="61" xfId="0" applyNumberFormat="1" applyFont="1" applyBorder="1" applyAlignment="1" applyProtection="1">
      <alignment horizontal="right" vertical="center"/>
      <protection locked="0"/>
    </xf>
    <xf numFmtId="183" fontId="17" fillId="0" borderId="52" xfId="0" applyNumberFormat="1" applyFont="1" applyBorder="1" applyAlignment="1" applyProtection="1">
      <alignment horizontal="right" vertical="center"/>
      <protection/>
    </xf>
    <xf numFmtId="183" fontId="17" fillId="0" borderId="36" xfId="0" applyNumberFormat="1" applyFont="1" applyBorder="1" applyAlignment="1" applyProtection="1">
      <alignment horizontal="right" vertical="center"/>
      <protection/>
    </xf>
    <xf numFmtId="183" fontId="17" fillId="0" borderId="62" xfId="0" applyNumberFormat="1" applyFont="1" applyBorder="1" applyAlignment="1" applyProtection="1">
      <alignment horizontal="right" vertical="center"/>
      <protection/>
    </xf>
    <xf numFmtId="183" fontId="17" fillId="0" borderId="63" xfId="0" applyNumberFormat="1" applyFont="1" applyBorder="1" applyAlignment="1" applyProtection="1">
      <alignment horizontal="right" vertical="center"/>
      <protection locked="0"/>
    </xf>
    <xf numFmtId="183" fontId="17" fillId="0" borderId="64" xfId="0" applyNumberFormat="1" applyFont="1" applyBorder="1" applyAlignment="1" applyProtection="1">
      <alignment horizontal="right" vertical="center"/>
      <protection locked="0"/>
    </xf>
    <xf numFmtId="183" fontId="17" fillId="0" borderId="65" xfId="0" applyNumberFormat="1" applyFont="1" applyBorder="1" applyAlignment="1" applyProtection="1">
      <alignment horizontal="right" vertical="center"/>
      <protection/>
    </xf>
    <xf numFmtId="183" fontId="17" fillId="0" borderId="66" xfId="0" applyNumberFormat="1" applyFont="1" applyBorder="1" applyAlignment="1" applyProtection="1">
      <alignment horizontal="right" vertical="center"/>
      <protection locked="0"/>
    </xf>
    <xf numFmtId="183" fontId="17" fillId="0" borderId="67" xfId="0" applyNumberFormat="1" applyFont="1" applyBorder="1" applyAlignment="1" applyProtection="1">
      <alignment horizontal="right" vertical="center"/>
      <protection/>
    </xf>
    <xf numFmtId="183" fontId="17" fillId="0" borderId="68" xfId="0" applyNumberFormat="1" applyFont="1" applyBorder="1" applyAlignment="1" applyProtection="1">
      <alignment horizontal="right" vertical="center"/>
      <protection locked="0"/>
    </xf>
    <xf numFmtId="183" fontId="17" fillId="0" borderId="69" xfId="0" applyNumberFormat="1" applyFont="1" applyBorder="1" applyAlignment="1" applyProtection="1">
      <alignment horizontal="right" vertical="center"/>
      <protection locked="0"/>
    </xf>
    <xf numFmtId="183" fontId="17" fillId="0" borderId="13" xfId="0" applyNumberFormat="1" applyFont="1" applyBorder="1" applyAlignment="1" applyProtection="1">
      <alignment horizontal="right" vertical="center"/>
      <protection/>
    </xf>
    <xf numFmtId="183" fontId="17" fillId="0" borderId="70" xfId="0" applyNumberFormat="1" applyFont="1" applyBorder="1" applyAlignment="1" applyProtection="1">
      <alignment horizontal="right" vertical="center"/>
      <protection locked="0"/>
    </xf>
    <xf numFmtId="183" fontId="17" fillId="0" borderId="71" xfId="0" applyNumberFormat="1" applyFont="1" applyBorder="1" applyAlignment="1" applyProtection="1">
      <alignment horizontal="right" vertical="center"/>
      <protection/>
    </xf>
    <xf numFmtId="183" fontId="17" fillId="0" borderId="63" xfId="0" applyNumberFormat="1" applyFont="1" applyBorder="1" applyAlignment="1" applyProtection="1">
      <alignment horizontal="right" vertical="center"/>
      <protection/>
    </xf>
    <xf numFmtId="183" fontId="17" fillId="0" borderId="64" xfId="0" applyNumberFormat="1" applyFont="1" applyBorder="1" applyAlignment="1" applyProtection="1">
      <alignment horizontal="right" vertical="center"/>
      <protection/>
    </xf>
    <xf numFmtId="183" fontId="17" fillId="0" borderId="66" xfId="0" applyNumberFormat="1" applyFont="1" applyBorder="1" applyAlignment="1" applyProtection="1">
      <alignment horizontal="right" vertical="center"/>
      <protection/>
    </xf>
    <xf numFmtId="183" fontId="17" fillId="0" borderId="68" xfId="0" applyNumberFormat="1" applyFont="1" applyBorder="1" applyAlignment="1" applyProtection="1">
      <alignment horizontal="right" vertical="center"/>
      <protection/>
    </xf>
    <xf numFmtId="183" fontId="17" fillId="0" borderId="69" xfId="0" applyNumberFormat="1" applyFont="1" applyBorder="1" applyAlignment="1" applyProtection="1">
      <alignment horizontal="right" vertical="center"/>
      <protection/>
    </xf>
    <xf numFmtId="183" fontId="17" fillId="0" borderId="55" xfId="0" applyNumberFormat="1" applyFont="1" applyBorder="1" applyAlignment="1" applyProtection="1">
      <alignment horizontal="right" vertical="center"/>
      <protection/>
    </xf>
    <xf numFmtId="183" fontId="17" fillId="0" borderId="56" xfId="0" applyNumberFormat="1" applyFont="1" applyBorder="1" applyAlignment="1" applyProtection="1">
      <alignment horizontal="right" vertical="center"/>
      <protection/>
    </xf>
    <xf numFmtId="183" fontId="17" fillId="0" borderId="72" xfId="0" applyNumberFormat="1" applyFont="1" applyBorder="1" applyAlignment="1" applyProtection="1">
      <alignment horizontal="right" vertical="center"/>
      <protection/>
    </xf>
    <xf numFmtId="183" fontId="17" fillId="0" borderId="73" xfId="0" applyNumberFormat="1" applyFont="1" applyBorder="1" applyAlignment="1" applyProtection="1">
      <alignment horizontal="right" vertical="center"/>
      <protection/>
    </xf>
    <xf numFmtId="183" fontId="17" fillId="0" borderId="58" xfId="0" applyNumberFormat="1" applyFont="1" applyBorder="1" applyAlignment="1" applyProtection="1">
      <alignment horizontal="right" vertical="center"/>
      <protection/>
    </xf>
    <xf numFmtId="183" fontId="17" fillId="0" borderId="74" xfId="0" applyNumberFormat="1" applyFont="1" applyBorder="1" applyAlignment="1" applyProtection="1">
      <alignment horizontal="right" vertical="center"/>
      <protection/>
    </xf>
    <xf numFmtId="183" fontId="17" fillId="0" borderId="75" xfId="0" applyNumberFormat="1" applyFont="1" applyBorder="1" applyAlignment="1" applyProtection="1">
      <alignment horizontal="right" vertical="center"/>
      <protection/>
    </xf>
    <xf numFmtId="183" fontId="17" fillId="0" borderId="76" xfId="0" applyNumberFormat="1" applyFont="1" applyBorder="1" applyAlignment="1" applyProtection="1">
      <alignment horizontal="right" vertical="center"/>
      <protection/>
    </xf>
    <xf numFmtId="183" fontId="17" fillId="0" borderId="77" xfId="0" applyNumberFormat="1" applyFont="1" applyBorder="1" applyAlignment="1" applyProtection="1">
      <alignment horizontal="right" vertical="center"/>
      <protection/>
    </xf>
    <xf numFmtId="183" fontId="17" fillId="0" borderId="78" xfId="0" applyNumberFormat="1" applyFont="1" applyBorder="1" applyAlignment="1" applyProtection="1">
      <alignment horizontal="right" vertical="center"/>
      <protection/>
    </xf>
    <xf numFmtId="183" fontId="17" fillId="0" borderId="51" xfId="0" applyNumberFormat="1" applyFont="1" applyBorder="1" applyAlignment="1" applyProtection="1">
      <alignment horizontal="right" vertical="center"/>
      <protection locked="0"/>
    </xf>
    <xf numFmtId="183" fontId="17" fillId="0" borderId="79" xfId="0" applyNumberFormat="1" applyFont="1" applyBorder="1" applyAlignment="1" applyProtection="1">
      <alignment horizontal="right" vertical="center"/>
      <protection/>
    </xf>
    <xf numFmtId="183" fontId="17" fillId="0" borderId="80" xfId="0" applyNumberFormat="1" applyFont="1" applyBorder="1" applyAlignment="1" applyProtection="1">
      <alignment horizontal="right" vertical="center"/>
      <protection/>
    </xf>
    <xf numFmtId="183" fontId="17" fillId="0" borderId="81" xfId="0" applyNumberFormat="1" applyFont="1" applyBorder="1" applyAlignment="1" applyProtection="1">
      <alignment horizontal="right" vertical="center"/>
      <protection/>
    </xf>
    <xf numFmtId="183" fontId="17" fillId="0" borderId="82" xfId="0" applyNumberFormat="1" applyFont="1" applyBorder="1" applyAlignment="1" applyProtection="1">
      <alignment horizontal="right" vertical="center"/>
      <protection/>
    </xf>
    <xf numFmtId="183" fontId="17" fillId="0" borderId="83" xfId="0" applyNumberFormat="1" applyFont="1" applyBorder="1" applyAlignment="1" applyProtection="1">
      <alignment horizontal="right" vertical="center"/>
      <protection/>
    </xf>
    <xf numFmtId="182" fontId="17" fillId="0" borderId="23" xfId="0" applyNumberFormat="1" applyFont="1" applyBorder="1" applyAlignment="1" applyProtection="1">
      <alignment horizontal="right" vertical="center"/>
      <protection/>
    </xf>
    <xf numFmtId="182" fontId="17" fillId="0" borderId="44" xfId="0" applyNumberFormat="1" applyFont="1" applyBorder="1" applyAlignment="1" applyProtection="1">
      <alignment horizontal="right" vertical="center"/>
      <protection/>
    </xf>
    <xf numFmtId="182" fontId="17" fillId="0" borderId="45" xfId="0" applyNumberFormat="1" applyFont="1" applyBorder="1" applyAlignment="1" applyProtection="1">
      <alignment horizontal="right" vertical="center"/>
      <protection/>
    </xf>
    <xf numFmtId="182" fontId="17" fillId="0" borderId="46" xfId="0" applyNumberFormat="1" applyFont="1" applyBorder="1" applyAlignment="1" applyProtection="1">
      <alignment horizontal="right" vertical="center"/>
      <protection/>
    </xf>
    <xf numFmtId="182" fontId="17" fillId="0" borderId="47" xfId="0" applyNumberFormat="1" applyFont="1" applyBorder="1" applyAlignment="1" applyProtection="1">
      <alignment horizontal="right" vertical="center"/>
      <protection/>
    </xf>
    <xf numFmtId="182" fontId="17" fillId="0" borderId="48" xfId="0" applyNumberFormat="1" applyFont="1" applyBorder="1" applyAlignment="1" applyProtection="1">
      <alignment horizontal="right" vertical="center"/>
      <protection/>
    </xf>
    <xf numFmtId="182" fontId="17" fillId="0" borderId="16" xfId="0" applyNumberFormat="1" applyFont="1" applyBorder="1" applyAlignment="1" applyProtection="1">
      <alignment horizontal="right" vertical="center"/>
      <protection/>
    </xf>
    <xf numFmtId="182" fontId="17" fillId="0" borderId="54" xfId="0" applyNumberFormat="1" applyFont="1" applyFill="1" applyBorder="1" applyAlignment="1" applyProtection="1">
      <alignment horizontal="right" vertical="center"/>
      <protection/>
    </xf>
    <xf numFmtId="182" fontId="17" fillId="0" borderId="55" xfId="0" applyNumberFormat="1" applyFont="1" applyFill="1" applyBorder="1" applyAlignment="1" applyProtection="1">
      <alignment horizontal="right" vertical="center"/>
      <protection/>
    </xf>
    <xf numFmtId="182" fontId="17" fillId="0" borderId="56" xfId="0" applyNumberFormat="1" applyFont="1" applyFill="1" applyBorder="1" applyAlignment="1" applyProtection="1">
      <alignment horizontal="right" vertical="center"/>
      <protection/>
    </xf>
    <xf numFmtId="182" fontId="17" fillId="0" borderId="57" xfId="0" applyNumberFormat="1" applyFont="1" applyFill="1" applyBorder="1" applyAlignment="1" applyProtection="1">
      <alignment horizontal="right" vertical="center"/>
      <protection/>
    </xf>
    <xf numFmtId="182" fontId="17" fillId="0" borderId="58" xfId="0" applyNumberFormat="1" applyFont="1" applyFill="1" applyBorder="1" applyAlignment="1" applyProtection="1">
      <alignment horizontal="right" vertical="center"/>
      <protection/>
    </xf>
    <xf numFmtId="182" fontId="17" fillId="0" borderId="54" xfId="0" applyNumberFormat="1" applyFont="1" applyBorder="1" applyAlignment="1" applyProtection="1">
      <alignment horizontal="right" vertical="center"/>
      <protection locked="0"/>
    </xf>
    <xf numFmtId="182" fontId="17" fillId="0" borderId="57" xfId="0" applyNumberFormat="1" applyFont="1" applyBorder="1" applyAlignment="1" applyProtection="1">
      <alignment horizontal="right" vertical="center"/>
      <protection locked="0"/>
    </xf>
    <xf numFmtId="182" fontId="17" fillId="0" borderId="54" xfId="0" applyNumberFormat="1" applyFont="1" applyBorder="1" applyAlignment="1" applyProtection="1">
      <alignment horizontal="right" vertical="center"/>
      <protection/>
    </xf>
    <xf numFmtId="182" fontId="17" fillId="0" borderId="55" xfId="0" applyNumberFormat="1" applyFont="1" applyBorder="1" applyAlignment="1" applyProtection="1">
      <alignment horizontal="right" vertical="center"/>
      <protection locked="0"/>
    </xf>
    <xf numFmtId="182" fontId="17" fillId="0" borderId="58" xfId="0" applyNumberFormat="1" applyFont="1" applyBorder="1" applyAlignment="1" applyProtection="1">
      <alignment horizontal="right" vertical="center"/>
      <protection locked="0"/>
    </xf>
    <xf numFmtId="182" fontId="17" fillId="0" borderId="14" xfId="0" applyNumberFormat="1" applyFont="1" applyBorder="1" applyAlignment="1" applyProtection="1">
      <alignment horizontal="right" vertical="center"/>
      <protection/>
    </xf>
    <xf numFmtId="182" fontId="17" fillId="0" borderId="49" xfId="0" applyNumberFormat="1" applyFont="1" applyFill="1" applyBorder="1" applyAlignment="1" applyProtection="1">
      <alignment horizontal="right" vertical="center"/>
      <protection/>
    </xf>
    <xf numFmtId="182" fontId="17" fillId="0" borderId="50" xfId="0" applyNumberFormat="1" applyFont="1" applyFill="1" applyBorder="1" applyAlignment="1" applyProtection="1">
      <alignment horizontal="right" vertical="center"/>
      <protection/>
    </xf>
    <xf numFmtId="182" fontId="17" fillId="0" borderId="51" xfId="0" applyNumberFormat="1" applyFont="1" applyFill="1" applyBorder="1" applyAlignment="1" applyProtection="1">
      <alignment horizontal="right" vertical="center"/>
      <protection/>
    </xf>
    <xf numFmtId="182" fontId="17" fillId="0" borderId="52" xfId="0" applyNumberFormat="1" applyFont="1" applyFill="1" applyBorder="1" applyAlignment="1" applyProtection="1">
      <alignment horizontal="right" vertical="center"/>
      <protection/>
    </xf>
    <xf numFmtId="182" fontId="17" fillId="0" borderId="53" xfId="0" applyNumberFormat="1" applyFont="1" applyFill="1" applyBorder="1" applyAlignment="1" applyProtection="1">
      <alignment horizontal="right" vertical="center"/>
      <protection/>
    </xf>
    <xf numFmtId="183" fontId="17" fillId="10" borderId="13" xfId="0" applyNumberFormat="1" applyFont="1" applyFill="1" applyBorder="1" applyAlignment="1" applyProtection="1">
      <alignment horizontal="right" vertical="center"/>
      <protection/>
    </xf>
    <xf numFmtId="183" fontId="17" fillId="10" borderId="62" xfId="0" applyNumberFormat="1" applyFont="1" applyFill="1" applyBorder="1" applyAlignment="1" applyProtection="1">
      <alignment horizontal="right" vertical="center"/>
      <protection/>
    </xf>
    <xf numFmtId="183" fontId="17" fillId="10" borderId="63" xfId="0" applyNumberFormat="1" applyFont="1" applyFill="1" applyBorder="1" applyAlignment="1" applyProtection="1">
      <alignment horizontal="right" vertical="center"/>
      <protection/>
    </xf>
    <xf numFmtId="183" fontId="17" fillId="10" borderId="64" xfId="0" applyNumberFormat="1" applyFont="1" applyFill="1" applyBorder="1" applyAlignment="1" applyProtection="1">
      <alignment horizontal="right" vertical="center"/>
      <protection/>
    </xf>
    <xf numFmtId="183" fontId="17" fillId="10" borderId="65" xfId="0" applyNumberFormat="1" applyFont="1" applyFill="1" applyBorder="1" applyAlignment="1" applyProtection="1">
      <alignment horizontal="right" vertical="center"/>
      <protection/>
    </xf>
    <xf numFmtId="183" fontId="17" fillId="10" borderId="66" xfId="0" applyNumberFormat="1" applyFont="1" applyFill="1" applyBorder="1" applyAlignment="1" applyProtection="1">
      <alignment horizontal="right" vertical="center"/>
      <protection/>
    </xf>
    <xf numFmtId="183" fontId="17" fillId="0" borderId="59" xfId="0" applyNumberFormat="1" applyFont="1" applyBorder="1" applyAlignment="1" applyProtection="1">
      <alignment horizontal="right" vertical="center"/>
      <protection/>
    </xf>
    <xf numFmtId="183" fontId="17" fillId="0" borderId="61" xfId="0" applyNumberFormat="1" applyFont="1" applyBorder="1" applyAlignment="1" applyProtection="1">
      <alignment horizontal="right" vertical="center"/>
      <protection/>
    </xf>
    <xf numFmtId="183" fontId="17" fillId="0" borderId="84" xfId="0" applyNumberFormat="1" applyFont="1" applyBorder="1" applyAlignment="1" applyProtection="1">
      <alignment horizontal="right" vertical="center"/>
      <protection/>
    </xf>
    <xf numFmtId="182" fontId="17" fillId="0" borderId="19" xfId="0" applyNumberFormat="1" applyFont="1" applyBorder="1" applyAlignment="1" applyProtection="1">
      <alignment horizontal="right" vertical="center"/>
      <protection/>
    </xf>
    <xf numFmtId="182" fontId="17" fillId="0" borderId="10" xfId="0" applyNumberFormat="1" applyFont="1" applyBorder="1" applyAlignment="1" applyProtection="1">
      <alignment horizontal="right" vertical="center"/>
      <protection/>
    </xf>
    <xf numFmtId="182" fontId="17" fillId="0" borderId="11" xfId="0" applyNumberFormat="1" applyFont="1" applyBorder="1" applyAlignment="1" applyProtection="1">
      <alignment horizontal="right" vertical="center"/>
      <protection/>
    </xf>
    <xf numFmtId="183" fontId="17" fillId="10" borderId="18" xfId="0" applyNumberFormat="1" applyFont="1" applyFill="1" applyBorder="1" applyAlignment="1" applyProtection="1">
      <alignment horizontal="right" vertical="center"/>
      <protection/>
    </xf>
    <xf numFmtId="183" fontId="17" fillId="0" borderId="54" xfId="0" applyNumberFormat="1" applyFont="1" applyBorder="1" applyAlignment="1" applyProtection="1">
      <alignment horizontal="right" vertical="center"/>
      <protection locked="0"/>
    </xf>
    <xf numFmtId="183" fontId="17" fillId="0" borderId="72" xfId="0" applyNumberFormat="1" applyFont="1" applyBorder="1" applyAlignment="1" applyProtection="1">
      <alignment horizontal="right" vertical="center"/>
      <protection locked="0"/>
    </xf>
    <xf numFmtId="183" fontId="17" fillId="0" borderId="62" xfId="0" applyNumberFormat="1" applyFont="1" applyBorder="1" applyAlignment="1" applyProtection="1">
      <alignment horizontal="right" vertical="center"/>
      <protection locked="0"/>
    </xf>
    <xf numFmtId="183" fontId="17" fillId="0" borderId="67" xfId="0" applyNumberFormat="1" applyFont="1" applyBorder="1" applyAlignment="1" applyProtection="1">
      <alignment horizontal="right" vertical="center"/>
      <protection locked="0"/>
    </xf>
    <xf numFmtId="182" fontId="17" fillId="0" borderId="57" xfId="0" applyNumberFormat="1" applyFont="1" applyBorder="1" applyAlignment="1" applyProtection="1">
      <alignment horizontal="right" vertical="center"/>
      <protection/>
    </xf>
    <xf numFmtId="183" fontId="17" fillId="0" borderId="57" xfId="0" applyNumberFormat="1" applyFont="1" applyBorder="1" applyAlignment="1" applyProtection="1">
      <alignment horizontal="right" vertical="center"/>
      <protection locked="0"/>
    </xf>
    <xf numFmtId="183" fontId="17" fillId="0" borderId="65" xfId="0" applyNumberFormat="1" applyFont="1" applyBorder="1" applyAlignment="1" applyProtection="1">
      <alignment horizontal="right" vertical="center"/>
      <protection locked="0"/>
    </xf>
    <xf numFmtId="183" fontId="17" fillId="0" borderId="71" xfId="0" applyNumberFormat="1" applyFont="1" applyBorder="1" applyAlignment="1" applyProtection="1">
      <alignment horizontal="right" vertical="center"/>
      <protection locked="0"/>
    </xf>
    <xf numFmtId="183" fontId="17" fillId="0" borderId="73" xfId="0" applyNumberFormat="1" applyFont="1" applyBorder="1" applyAlignment="1" applyProtection="1">
      <alignment horizontal="right" vertical="center"/>
      <protection locked="0"/>
    </xf>
    <xf numFmtId="183" fontId="17" fillId="0" borderId="85" xfId="0" applyNumberFormat="1" applyFont="1" applyBorder="1" applyAlignment="1" applyProtection="1">
      <alignment horizontal="right" vertical="center"/>
      <protection locked="0"/>
    </xf>
    <xf numFmtId="183" fontId="17" fillId="0" borderId="86" xfId="0" applyNumberFormat="1" applyFont="1" applyBorder="1" applyAlignment="1" applyProtection="1">
      <alignment horizontal="right" vertical="center"/>
      <protection locked="0"/>
    </xf>
    <xf numFmtId="183" fontId="17" fillId="0" borderId="87" xfId="0" applyNumberFormat="1" applyFont="1" applyBorder="1" applyAlignment="1" applyProtection="1">
      <alignment horizontal="right" vertical="center"/>
      <protection locked="0"/>
    </xf>
    <xf numFmtId="183" fontId="17" fillId="0" borderId="88" xfId="0" applyNumberFormat="1" applyFont="1" applyBorder="1" applyAlignment="1" applyProtection="1">
      <alignment horizontal="right" vertical="center"/>
      <protection locked="0"/>
    </xf>
    <xf numFmtId="182" fontId="17" fillId="0" borderId="89" xfId="0" applyNumberFormat="1" applyFont="1" applyBorder="1" applyAlignment="1" applyProtection="1">
      <alignment horizontal="right" vertical="center"/>
      <protection/>
    </xf>
    <xf numFmtId="182" fontId="17" fillId="0" borderId="90" xfId="0" applyNumberFormat="1" applyFont="1" applyBorder="1" applyAlignment="1" applyProtection="1">
      <alignment horizontal="right" vertical="center"/>
      <protection/>
    </xf>
    <xf numFmtId="182" fontId="17" fillId="0" borderId="91" xfId="0" applyNumberFormat="1" applyFont="1" applyBorder="1" applyAlignment="1" applyProtection="1">
      <alignment horizontal="right" vertical="center"/>
      <protection/>
    </xf>
    <xf numFmtId="182" fontId="17" fillId="0" borderId="92" xfId="0" applyNumberFormat="1" applyFont="1" applyBorder="1" applyAlignment="1" applyProtection="1">
      <alignment horizontal="right" vertical="center"/>
      <protection/>
    </xf>
    <xf numFmtId="182" fontId="17" fillId="0" borderId="26" xfId="0" applyNumberFormat="1" applyFont="1" applyBorder="1" applyAlignment="1" applyProtection="1">
      <alignment horizontal="right" vertical="center"/>
      <protection/>
    </xf>
    <xf numFmtId="182" fontId="17" fillId="0" borderId="93" xfId="0" applyNumberFormat="1" applyFont="1" applyBorder="1" applyAlignment="1" applyProtection="1">
      <alignment horizontal="right" vertical="center"/>
      <protection/>
    </xf>
    <xf numFmtId="182" fontId="17" fillId="0" borderId="55" xfId="0" applyNumberFormat="1" applyFont="1" applyBorder="1" applyAlignment="1" applyProtection="1">
      <alignment horizontal="right" vertical="center"/>
      <protection/>
    </xf>
    <xf numFmtId="182" fontId="17" fillId="0" borderId="58" xfId="0" applyNumberFormat="1" applyFont="1" applyBorder="1" applyAlignment="1" applyProtection="1">
      <alignment horizontal="right" vertical="center"/>
      <protection/>
    </xf>
    <xf numFmtId="182" fontId="17" fillId="0" borderId="94" xfId="0" applyNumberFormat="1" applyFont="1" applyFill="1" applyBorder="1" applyAlignment="1" applyProtection="1">
      <alignment horizontal="right" vertical="center"/>
      <protection/>
    </xf>
    <xf numFmtId="182" fontId="17" fillId="0" borderId="95" xfId="0" applyNumberFormat="1" applyFont="1" applyFill="1" applyBorder="1" applyAlignment="1" applyProtection="1">
      <alignment horizontal="right" vertical="center"/>
      <protection/>
    </xf>
    <xf numFmtId="182" fontId="17" fillId="0" borderId="56" xfId="0" applyNumberFormat="1" applyFont="1" applyBorder="1" applyAlignment="1" applyProtection="1">
      <alignment horizontal="right" vertical="center"/>
      <protection/>
    </xf>
    <xf numFmtId="182" fontId="17" fillId="0" borderId="96" xfId="0" applyNumberFormat="1" applyFont="1" applyFill="1" applyBorder="1" applyAlignment="1" applyProtection="1">
      <alignment horizontal="right" vertical="center"/>
      <protection/>
    </xf>
    <xf numFmtId="182" fontId="17" fillId="0" borderId="27" xfId="0" applyNumberFormat="1" applyFont="1" applyBorder="1" applyAlignment="1" applyProtection="1">
      <alignment horizontal="right" vertical="center"/>
      <protection/>
    </xf>
    <xf numFmtId="182" fontId="17" fillId="0" borderId="93" xfId="0" applyNumberFormat="1" applyFont="1" applyBorder="1" applyAlignment="1" applyProtection="1">
      <alignment horizontal="right" vertical="center"/>
      <protection locked="0"/>
    </xf>
    <xf numFmtId="182" fontId="17" fillId="0" borderId="94" xfId="0" applyNumberFormat="1" applyFont="1" applyBorder="1" applyAlignment="1" applyProtection="1">
      <alignment horizontal="right" vertical="center"/>
      <protection locked="0"/>
    </xf>
    <xf numFmtId="182" fontId="17" fillId="0" borderId="95" xfId="0" applyNumberFormat="1" applyFont="1" applyBorder="1" applyAlignment="1" applyProtection="1">
      <alignment horizontal="right" vertical="center"/>
      <protection locked="0"/>
    </xf>
    <xf numFmtId="182" fontId="17" fillId="0" borderId="56" xfId="0" applyNumberFormat="1" applyFont="1" applyBorder="1" applyAlignment="1" applyProtection="1">
      <alignment horizontal="right" vertical="center"/>
      <protection locked="0"/>
    </xf>
    <xf numFmtId="182" fontId="17" fillId="0" borderId="96" xfId="0" applyNumberFormat="1" applyFont="1" applyBorder="1" applyAlignment="1" applyProtection="1">
      <alignment horizontal="right" vertical="center"/>
      <protection locked="0"/>
    </xf>
    <xf numFmtId="182" fontId="17" fillId="0" borderId="27" xfId="0" applyNumberFormat="1" applyFont="1" applyBorder="1" applyAlignment="1" applyProtection="1">
      <alignment horizontal="right" vertical="center"/>
      <protection locked="0"/>
    </xf>
    <xf numFmtId="182" fontId="17" fillId="0" borderId="97" xfId="0" applyNumberFormat="1" applyFont="1" applyBorder="1" applyAlignment="1" applyProtection="1">
      <alignment horizontal="right" vertical="center"/>
      <protection/>
    </xf>
    <xf numFmtId="182" fontId="17" fillId="0" borderId="59" xfId="0" applyNumberFormat="1" applyFont="1" applyBorder="1" applyAlignment="1" applyProtection="1">
      <alignment horizontal="right" vertical="center"/>
      <protection/>
    </xf>
    <xf numFmtId="182" fontId="17" fillId="0" borderId="61" xfId="0" applyNumberFormat="1" applyFont="1" applyBorder="1" applyAlignment="1" applyProtection="1">
      <alignment horizontal="right" vertical="center"/>
      <protection/>
    </xf>
    <xf numFmtId="182" fontId="17" fillId="0" borderId="72" xfId="0" applyNumberFormat="1" applyFont="1" applyFill="1" applyBorder="1" applyAlignment="1" applyProtection="1">
      <alignment horizontal="right" vertical="center"/>
      <protection/>
    </xf>
    <xf numFmtId="182" fontId="17" fillId="0" borderId="98" xfId="0" applyNumberFormat="1" applyFont="1" applyFill="1" applyBorder="1" applyAlignment="1" applyProtection="1">
      <alignment horizontal="right" vertical="center"/>
      <protection/>
    </xf>
    <xf numFmtId="182" fontId="17" fillId="0" borderId="99" xfId="0" applyNumberFormat="1" applyFont="1" applyFill="1" applyBorder="1" applyAlignment="1" applyProtection="1">
      <alignment horizontal="right" vertical="center"/>
      <protection/>
    </xf>
    <xf numFmtId="182" fontId="17" fillId="0" borderId="60" xfId="0" applyNumberFormat="1" applyFont="1" applyBorder="1" applyAlignment="1" applyProtection="1">
      <alignment horizontal="right" vertical="center"/>
      <protection/>
    </xf>
    <xf numFmtId="182" fontId="17" fillId="0" borderId="100" xfId="0" applyNumberFormat="1" applyFont="1" applyFill="1" applyBorder="1" applyAlignment="1" applyProtection="1">
      <alignment horizontal="right" vertical="center"/>
      <protection/>
    </xf>
    <xf numFmtId="182" fontId="17" fillId="0" borderId="37" xfId="0" applyNumberFormat="1" applyFont="1" applyBorder="1" applyAlignment="1" applyProtection="1">
      <alignment horizontal="right" vertical="center"/>
      <protection/>
    </xf>
    <xf numFmtId="183" fontId="17" fillId="10" borderId="40" xfId="0" applyNumberFormat="1" applyFont="1" applyFill="1" applyBorder="1" applyAlignment="1" applyProtection="1">
      <alignment horizontal="right" vertical="center"/>
      <protection/>
    </xf>
    <xf numFmtId="183" fontId="17" fillId="10" borderId="41" xfId="0" applyNumberFormat="1" applyFont="1" applyFill="1" applyBorder="1" applyAlignment="1" applyProtection="1">
      <alignment horizontal="right" vertical="center"/>
      <protection/>
    </xf>
    <xf numFmtId="183" fontId="17" fillId="10" borderId="42" xfId="0" applyNumberFormat="1" applyFont="1" applyFill="1" applyBorder="1" applyAlignment="1" applyProtection="1">
      <alignment horizontal="right" vertical="center"/>
      <protection/>
    </xf>
    <xf numFmtId="183" fontId="17" fillId="10" borderId="101" xfId="0" applyNumberFormat="1" applyFont="1" applyFill="1" applyBorder="1" applyAlignment="1" applyProtection="1">
      <alignment horizontal="right" vertical="center"/>
      <protection/>
    </xf>
    <xf numFmtId="183" fontId="17" fillId="10" borderId="29" xfId="0" applyNumberFormat="1" applyFont="1" applyFill="1" applyBorder="1" applyAlignment="1" applyProtection="1">
      <alignment horizontal="right" vertical="center"/>
      <protection/>
    </xf>
    <xf numFmtId="183" fontId="17" fillId="10" borderId="30" xfId="0" applyNumberFormat="1" applyFont="1" applyFill="1" applyBorder="1" applyAlignment="1" applyProtection="1">
      <alignment horizontal="right" vertical="center"/>
      <protection/>
    </xf>
    <xf numFmtId="183" fontId="17" fillId="10" borderId="43" xfId="0" applyNumberFormat="1" applyFont="1" applyFill="1" applyBorder="1" applyAlignment="1" applyProtection="1">
      <alignment horizontal="right" vertical="center"/>
      <protection/>
    </xf>
    <xf numFmtId="183" fontId="17" fillId="10" borderId="31" xfId="0" applyNumberFormat="1" applyFont="1" applyFill="1" applyBorder="1" applyAlignment="1" applyProtection="1">
      <alignment horizontal="right" vertical="center"/>
      <protection/>
    </xf>
    <xf numFmtId="183" fontId="17" fillId="10" borderId="32" xfId="0" applyNumberFormat="1" applyFont="1" applyFill="1" applyBorder="1" applyAlignment="1" applyProtection="1">
      <alignment horizontal="right" vertical="center"/>
      <protection/>
    </xf>
    <xf numFmtId="182" fontId="17" fillId="0" borderId="13" xfId="0" applyNumberFormat="1" applyFont="1" applyBorder="1" applyAlignment="1" applyProtection="1">
      <alignment horizontal="right" vertical="center"/>
      <protection locked="0"/>
    </xf>
    <xf numFmtId="182" fontId="17" fillId="0" borderId="21" xfId="0" applyNumberFormat="1" applyFont="1" applyBorder="1" applyAlignment="1" applyProtection="1">
      <alignment horizontal="right" vertical="center"/>
      <protection/>
    </xf>
    <xf numFmtId="182" fontId="17" fillId="0" borderId="63" xfId="0" applyNumberFormat="1" applyFont="1" applyBorder="1" applyAlignment="1" applyProtection="1">
      <alignment horizontal="right" vertical="center"/>
      <protection/>
    </xf>
    <xf numFmtId="182" fontId="17" fillId="0" borderId="66" xfId="0" applyNumberFormat="1" applyFont="1" applyBorder="1" applyAlignment="1" applyProtection="1">
      <alignment horizontal="right" vertical="center"/>
      <protection/>
    </xf>
    <xf numFmtId="182" fontId="17" fillId="0" borderId="74" xfId="0" applyNumberFormat="1" applyFont="1" applyBorder="1" applyAlignment="1" applyProtection="1">
      <alignment horizontal="right" vertical="center"/>
      <protection/>
    </xf>
    <xf numFmtId="182" fontId="17" fillId="0" borderId="102" xfId="0" applyNumberFormat="1" applyFont="1" applyBorder="1" applyAlignment="1" applyProtection="1">
      <alignment horizontal="right" vertical="center"/>
      <protection locked="0"/>
    </xf>
    <xf numFmtId="182" fontId="17" fillId="0" borderId="45" xfId="0" applyNumberFormat="1" applyFont="1" applyBorder="1" applyAlignment="1" applyProtection="1">
      <alignment horizontal="right" vertical="center"/>
      <protection locked="0"/>
    </xf>
    <xf numFmtId="182" fontId="17" fillId="0" borderId="48" xfId="0" applyNumberFormat="1" applyFont="1" applyBorder="1" applyAlignment="1" applyProtection="1">
      <alignment horizontal="right" vertical="center"/>
      <protection locked="0"/>
    </xf>
    <xf numFmtId="183" fontId="12" fillId="0" borderId="23" xfId="0" applyNumberFormat="1" applyFont="1" applyBorder="1" applyAlignment="1" applyProtection="1">
      <alignment horizontal="right" vertical="center"/>
      <protection locked="0"/>
    </xf>
    <xf numFmtId="183" fontId="17" fillId="0" borderId="103" xfId="0" applyNumberFormat="1" applyFont="1" applyBorder="1" applyAlignment="1" applyProtection="1">
      <alignment horizontal="right" vertical="center"/>
      <protection/>
    </xf>
    <xf numFmtId="183" fontId="17" fillId="0" borderId="16" xfId="0" applyNumberFormat="1" applyFont="1" applyBorder="1" applyAlignment="1" applyProtection="1">
      <alignment horizontal="right" vertical="center"/>
      <protection locked="0"/>
    </xf>
    <xf numFmtId="183" fontId="17" fillId="0" borderId="104" xfId="0" applyNumberFormat="1" applyFont="1" applyBorder="1" applyAlignment="1" applyProtection="1">
      <alignment horizontal="right" vertical="center"/>
      <protection/>
    </xf>
    <xf numFmtId="183" fontId="17" fillId="0" borderId="78" xfId="0" applyNumberFormat="1" applyFont="1" applyBorder="1" applyAlignment="1" applyProtection="1">
      <alignment horizontal="right" vertical="center"/>
      <protection locked="0"/>
    </xf>
    <xf numFmtId="183" fontId="17" fillId="0" borderId="105" xfId="0" applyNumberFormat="1" applyFont="1" applyBorder="1" applyAlignment="1" applyProtection="1">
      <alignment horizontal="right" vertical="center"/>
      <protection/>
    </xf>
    <xf numFmtId="183" fontId="17" fillId="0" borderId="106" xfId="0" applyNumberFormat="1" applyFont="1" applyBorder="1" applyAlignment="1" applyProtection="1">
      <alignment horizontal="right" vertical="center"/>
      <protection/>
    </xf>
    <xf numFmtId="183" fontId="17" fillId="0" borderId="102" xfId="0" applyNumberFormat="1" applyFont="1" applyBorder="1" applyAlignment="1" applyProtection="1">
      <alignment horizontal="right" vertical="center"/>
      <protection locked="0"/>
    </xf>
    <xf numFmtId="183" fontId="17" fillId="0" borderId="76" xfId="0" applyNumberFormat="1" applyFont="1" applyBorder="1" applyAlignment="1" applyProtection="1">
      <alignment horizontal="right" vertical="center"/>
      <protection locked="0"/>
    </xf>
    <xf numFmtId="183" fontId="17" fillId="0" borderId="77" xfId="0" applyNumberFormat="1" applyFont="1" applyBorder="1" applyAlignment="1" applyProtection="1">
      <alignment horizontal="right" vertical="center"/>
      <protection locked="0"/>
    </xf>
    <xf numFmtId="183" fontId="17" fillId="0" borderId="14" xfId="0" applyNumberFormat="1" applyFont="1" applyBorder="1" applyAlignment="1" applyProtection="1">
      <alignment horizontal="right" vertical="center"/>
      <protection locked="0"/>
    </xf>
    <xf numFmtId="183" fontId="17" fillId="0" borderId="0" xfId="0" applyNumberFormat="1" applyFont="1" applyBorder="1" applyAlignment="1" applyProtection="1">
      <alignment horizontal="right" vertical="center"/>
      <protection/>
    </xf>
    <xf numFmtId="183" fontId="17" fillId="10" borderId="21" xfId="0" applyNumberFormat="1" applyFont="1" applyFill="1" applyBorder="1" applyAlignment="1" applyProtection="1">
      <alignment horizontal="right" vertical="center"/>
      <protection/>
    </xf>
    <xf numFmtId="182" fontId="17" fillId="0" borderId="15" xfId="0" applyNumberFormat="1" applyFont="1" applyBorder="1" applyAlignment="1" applyProtection="1">
      <alignment horizontal="right" vertical="center"/>
      <protection locked="0"/>
    </xf>
    <xf numFmtId="182" fontId="17" fillId="0" borderId="107" xfId="0" applyNumberFormat="1" applyFont="1" applyBorder="1" applyAlignment="1" applyProtection="1">
      <alignment horizontal="right" vertical="center"/>
      <protection/>
    </xf>
    <xf numFmtId="182" fontId="17" fillId="0" borderId="108" xfId="0" applyNumberFormat="1" applyFont="1" applyBorder="1" applyAlignment="1" applyProtection="1">
      <alignment horizontal="right" vertical="center"/>
      <protection/>
    </xf>
    <xf numFmtId="182" fontId="17" fillId="0" borderId="109" xfId="0" applyNumberFormat="1" applyFont="1" applyBorder="1" applyAlignment="1" applyProtection="1">
      <alignment horizontal="right" vertical="center"/>
      <protection/>
    </xf>
    <xf numFmtId="182" fontId="17" fillId="0" borderId="110" xfId="0" applyNumberFormat="1" applyFont="1" applyBorder="1" applyAlignment="1" applyProtection="1">
      <alignment horizontal="right" vertical="center"/>
      <protection/>
    </xf>
    <xf numFmtId="182" fontId="17" fillId="0" borderId="49" xfId="0" applyNumberFormat="1" applyFont="1" applyBorder="1" applyAlignment="1" applyProtection="1">
      <alignment horizontal="right" vertical="center"/>
      <protection locked="0"/>
    </xf>
    <xf numFmtId="182" fontId="17" fillId="0" borderId="50" xfId="0" applyNumberFormat="1" applyFont="1" applyBorder="1" applyAlignment="1" applyProtection="1">
      <alignment horizontal="right" vertical="center"/>
      <protection locked="0"/>
    </xf>
    <xf numFmtId="182" fontId="17" fillId="0" borderId="51" xfId="0" applyNumberFormat="1" applyFont="1" applyBorder="1" applyAlignment="1" applyProtection="1">
      <alignment horizontal="right" vertical="center"/>
      <protection locked="0"/>
    </xf>
    <xf numFmtId="182" fontId="17" fillId="0" borderId="53" xfId="0" applyNumberFormat="1" applyFont="1" applyBorder="1" applyAlignment="1" applyProtection="1">
      <alignment horizontal="right" vertical="center"/>
      <protection locked="0"/>
    </xf>
    <xf numFmtId="183" fontId="17" fillId="0" borderId="74" xfId="0" applyNumberFormat="1" applyFont="1" applyBorder="1" applyAlignment="1" applyProtection="1">
      <alignment horizontal="right" vertical="center"/>
      <protection locked="0"/>
    </xf>
    <xf numFmtId="183" fontId="17" fillId="0" borderId="111" xfId="0" applyNumberFormat="1" applyFont="1" applyBorder="1" applyAlignment="1" applyProtection="1">
      <alignment horizontal="right" vertical="center"/>
      <protection/>
    </xf>
    <xf numFmtId="183" fontId="17" fillId="0" borderId="75" xfId="0" applyNumberFormat="1" applyFont="1" applyBorder="1" applyAlignment="1" applyProtection="1">
      <alignment horizontal="right" vertical="center"/>
      <protection locked="0"/>
    </xf>
    <xf numFmtId="183" fontId="17" fillId="0" borderId="111" xfId="0" applyNumberFormat="1" applyFont="1" applyBorder="1" applyAlignment="1" applyProtection="1">
      <alignment horizontal="right" vertical="center"/>
      <protection locked="0"/>
    </xf>
    <xf numFmtId="182" fontId="17" fillId="0" borderId="109" xfId="0" applyNumberFormat="1" applyFont="1" applyBorder="1" applyAlignment="1" applyProtection="1">
      <alignment horizontal="right" vertical="center"/>
      <protection locked="0"/>
    </xf>
    <xf numFmtId="182" fontId="17" fillId="0" borderId="65" xfId="0" applyNumberFormat="1" applyFont="1" applyBorder="1" applyAlignment="1" applyProtection="1">
      <alignment horizontal="right" vertical="center"/>
      <protection locked="0"/>
    </xf>
    <xf numFmtId="183" fontId="17" fillId="0" borderId="109" xfId="0" applyNumberFormat="1" applyFont="1" applyBorder="1" applyAlignment="1" applyProtection="1">
      <alignment horizontal="right" vertical="center"/>
      <protection locked="0"/>
    </xf>
    <xf numFmtId="183" fontId="17" fillId="0" borderId="15" xfId="0" applyNumberFormat="1" applyFont="1" applyBorder="1" applyAlignment="1" applyProtection="1">
      <alignment horizontal="right" vertical="center"/>
      <protection locked="0"/>
    </xf>
    <xf numFmtId="183" fontId="12" fillId="0" borderId="65" xfId="0" applyNumberFormat="1" applyFont="1" applyBorder="1" applyAlignment="1" applyProtection="1">
      <alignment horizontal="right" vertical="center"/>
      <protection/>
    </xf>
    <xf numFmtId="183" fontId="12" fillId="0" borderId="66" xfId="0" applyNumberFormat="1" applyFont="1" applyBorder="1" applyAlignment="1" applyProtection="1">
      <alignment horizontal="right" vertical="center"/>
      <protection/>
    </xf>
    <xf numFmtId="183" fontId="12" fillId="0" borderId="62" xfId="0" applyNumberFormat="1" applyFont="1" applyBorder="1" applyAlignment="1" applyProtection="1">
      <alignment horizontal="right" vertical="center"/>
      <protection/>
    </xf>
    <xf numFmtId="183" fontId="12" fillId="0" borderId="63" xfId="0" applyNumberFormat="1" applyFont="1" applyBorder="1" applyAlignment="1" applyProtection="1">
      <alignment horizontal="right" vertical="center"/>
      <protection/>
    </xf>
    <xf numFmtId="183" fontId="12" fillId="0" borderId="64" xfId="0" applyNumberFormat="1" applyFont="1" applyBorder="1" applyAlignment="1" applyProtection="1">
      <alignment horizontal="right" vertical="center"/>
      <protection/>
    </xf>
    <xf numFmtId="183" fontId="12" fillId="0" borderId="13" xfId="0" applyNumberFormat="1" applyFont="1" applyBorder="1" applyAlignment="1" applyProtection="1">
      <alignment horizontal="right" vertical="center"/>
      <protection/>
    </xf>
    <xf numFmtId="183" fontId="12" fillId="0" borderId="21" xfId="0" applyNumberFormat="1" applyFont="1" applyFill="1" applyBorder="1" applyAlignment="1" applyProtection="1">
      <alignment horizontal="right" vertical="center"/>
      <protection/>
    </xf>
    <xf numFmtId="183" fontId="12" fillId="0" borderId="65" xfId="0" applyNumberFormat="1" applyFont="1" applyFill="1" applyBorder="1" applyAlignment="1" applyProtection="1">
      <alignment horizontal="right" vertical="center"/>
      <protection/>
    </xf>
    <xf numFmtId="183" fontId="12" fillId="0" borderId="63" xfId="0" applyNumberFormat="1" applyFont="1" applyFill="1" applyBorder="1" applyAlignment="1" applyProtection="1">
      <alignment horizontal="right" vertical="center"/>
      <protection/>
    </xf>
    <xf numFmtId="183" fontId="12" fillId="0" borderId="66" xfId="0" applyNumberFormat="1" applyFont="1" applyFill="1" applyBorder="1" applyAlignment="1" applyProtection="1">
      <alignment horizontal="right" vertical="center"/>
      <protection/>
    </xf>
    <xf numFmtId="183" fontId="17" fillId="0" borderId="112" xfId="0" applyNumberFormat="1" applyFont="1" applyBorder="1" applyAlignment="1" applyProtection="1">
      <alignment horizontal="right" vertical="center"/>
      <protection/>
    </xf>
    <xf numFmtId="183" fontId="17" fillId="0" borderId="102" xfId="0" applyNumberFormat="1" applyFont="1" applyFill="1" applyBorder="1" applyAlignment="1" applyProtection="1">
      <alignment horizontal="right" vertical="center"/>
      <protection/>
    </xf>
    <xf numFmtId="183" fontId="17" fillId="0" borderId="111" xfId="0" applyNumberFormat="1" applyFont="1" applyFill="1" applyBorder="1" applyAlignment="1" applyProtection="1">
      <alignment horizontal="right" vertical="center"/>
      <protection/>
    </xf>
    <xf numFmtId="183" fontId="17" fillId="0" borderId="76" xfId="0" applyNumberFormat="1" applyFont="1" applyFill="1" applyBorder="1" applyAlignment="1" applyProtection="1">
      <alignment horizontal="right" vertical="center"/>
      <protection/>
    </xf>
    <xf numFmtId="183" fontId="17" fillId="0" borderId="77" xfId="0" applyNumberFormat="1" applyFont="1" applyFill="1" applyBorder="1" applyAlignment="1" applyProtection="1">
      <alignment horizontal="right" vertical="center"/>
      <protection/>
    </xf>
    <xf numFmtId="183" fontId="17" fillId="0" borderId="57" xfId="0" applyNumberFormat="1" applyFont="1" applyFill="1" applyBorder="1" applyAlignment="1" applyProtection="1">
      <alignment horizontal="right" vertical="center"/>
      <protection locked="0"/>
    </xf>
    <xf numFmtId="183" fontId="17" fillId="0" borderId="58" xfId="0" applyNumberFormat="1" applyFont="1" applyFill="1" applyBorder="1" applyAlignment="1" applyProtection="1">
      <alignment horizontal="right" vertical="center"/>
      <protection locked="0"/>
    </xf>
    <xf numFmtId="183" fontId="17" fillId="0" borderId="54" xfId="0" applyNumberFormat="1" applyFont="1" applyFill="1" applyBorder="1" applyAlignment="1" applyProtection="1">
      <alignment horizontal="right" vertical="center"/>
      <protection/>
    </xf>
    <xf numFmtId="183" fontId="17" fillId="0" borderId="55" xfId="0" applyNumberFormat="1" applyFont="1" applyFill="1" applyBorder="1" applyAlignment="1" applyProtection="1">
      <alignment horizontal="right" vertical="center"/>
      <protection locked="0"/>
    </xf>
    <xf numFmtId="183" fontId="17" fillId="0" borderId="56" xfId="0" applyNumberFormat="1" applyFont="1" applyFill="1" applyBorder="1" applyAlignment="1" applyProtection="1">
      <alignment horizontal="right" vertical="center"/>
      <protection locked="0"/>
    </xf>
    <xf numFmtId="183" fontId="17" fillId="0" borderId="16" xfId="0" applyNumberFormat="1" applyFont="1" applyFill="1" applyBorder="1" applyAlignment="1" applyProtection="1">
      <alignment horizontal="right" vertical="center"/>
      <protection/>
    </xf>
    <xf numFmtId="183" fontId="17" fillId="0" borderId="16" xfId="0" applyNumberFormat="1" applyFont="1" applyFill="1" applyBorder="1" applyAlignment="1" applyProtection="1">
      <alignment horizontal="right" vertical="center"/>
      <protection locked="0"/>
    </xf>
    <xf numFmtId="183" fontId="17" fillId="0" borderId="104" xfId="0" applyNumberFormat="1" applyFont="1" applyFill="1" applyBorder="1" applyAlignment="1" applyProtection="1">
      <alignment horizontal="right" vertical="center"/>
      <protection locked="0"/>
    </xf>
    <xf numFmtId="183" fontId="17" fillId="0" borderId="57" xfId="0" applyNumberFormat="1" applyFont="1" applyFill="1" applyBorder="1" applyAlignment="1" applyProtection="1">
      <alignment horizontal="right" vertical="center"/>
      <protection/>
    </xf>
    <xf numFmtId="183" fontId="17" fillId="0" borderId="58" xfId="0" applyNumberFormat="1" applyFont="1" applyFill="1" applyBorder="1" applyAlignment="1" applyProtection="1">
      <alignment horizontal="right" vertical="center"/>
      <protection/>
    </xf>
    <xf numFmtId="183" fontId="17" fillId="0" borderId="60" xfId="0" applyNumberFormat="1" applyFont="1" applyBorder="1" applyAlignment="1" applyProtection="1">
      <alignment horizontal="right" vertical="center"/>
      <protection/>
    </xf>
    <xf numFmtId="183" fontId="17" fillId="0" borderId="105" xfId="0" applyNumberFormat="1" applyFont="1" applyFill="1" applyBorder="1" applyAlignment="1" applyProtection="1">
      <alignment horizontal="right" vertical="center"/>
      <protection/>
    </xf>
    <xf numFmtId="183" fontId="17" fillId="0" borderId="73" xfId="0" applyNumberFormat="1" applyFont="1" applyFill="1" applyBorder="1" applyAlignment="1" applyProtection="1">
      <alignment horizontal="right" vertical="center"/>
      <protection/>
    </xf>
    <xf numFmtId="183" fontId="17" fillId="0" borderId="59" xfId="0" applyNumberFormat="1" applyFont="1" applyFill="1" applyBorder="1" applyAlignment="1" applyProtection="1">
      <alignment horizontal="right" vertical="center"/>
      <protection/>
    </xf>
    <xf numFmtId="183" fontId="17" fillId="0" borderId="61" xfId="0" applyNumberFormat="1" applyFont="1" applyFill="1" applyBorder="1" applyAlignment="1" applyProtection="1">
      <alignment horizontal="right" vertical="center"/>
      <protection/>
    </xf>
    <xf numFmtId="183" fontId="12" fillId="0" borderId="47" xfId="0" applyNumberFormat="1" applyFont="1" applyBorder="1" applyAlignment="1" applyProtection="1">
      <alignment horizontal="right" vertical="center"/>
      <protection locked="0"/>
    </xf>
    <xf numFmtId="183" fontId="12" fillId="0" borderId="48" xfId="0" applyNumberFormat="1" applyFont="1" applyBorder="1" applyAlignment="1" applyProtection="1">
      <alignment horizontal="right" vertical="center"/>
      <protection locked="0"/>
    </xf>
    <xf numFmtId="183" fontId="12" fillId="0" borderId="44" xfId="0" applyNumberFormat="1" applyFont="1" applyBorder="1" applyAlignment="1" applyProtection="1">
      <alignment horizontal="right" vertical="center"/>
      <protection/>
    </xf>
    <xf numFmtId="183" fontId="12" fillId="0" borderId="45" xfId="0" applyNumberFormat="1" applyFont="1" applyBorder="1" applyAlignment="1" applyProtection="1">
      <alignment horizontal="right" vertical="center"/>
      <protection locked="0"/>
    </xf>
    <xf numFmtId="183" fontId="12" fillId="0" borderId="46" xfId="0" applyNumberFormat="1" applyFont="1" applyBorder="1" applyAlignment="1" applyProtection="1">
      <alignment horizontal="right" vertical="center"/>
      <protection locked="0"/>
    </xf>
    <xf numFmtId="183" fontId="12" fillId="0" borderId="23" xfId="0" applyNumberFormat="1" applyFont="1" applyBorder="1" applyAlignment="1" applyProtection="1">
      <alignment horizontal="right" vertical="center"/>
      <protection/>
    </xf>
    <xf numFmtId="183" fontId="12" fillId="0" borderId="103" xfId="0" applyNumberFormat="1" applyFont="1" applyBorder="1" applyAlignment="1" applyProtection="1">
      <alignment horizontal="right" vertical="center"/>
      <protection locked="0"/>
    </xf>
    <xf numFmtId="183" fontId="12" fillId="0" borderId="47" xfId="0" applyNumberFormat="1" applyFont="1" applyBorder="1" applyAlignment="1" applyProtection="1">
      <alignment horizontal="right" vertical="center"/>
      <protection/>
    </xf>
    <xf numFmtId="183" fontId="12" fillId="0" borderId="44" xfId="0" applyNumberFormat="1" applyFont="1" applyFill="1" applyBorder="1" applyAlignment="1" applyProtection="1">
      <alignment horizontal="right" vertical="center"/>
      <protection/>
    </xf>
    <xf numFmtId="183" fontId="12" fillId="0" borderId="45" xfId="0" applyNumberFormat="1" applyFont="1" applyFill="1" applyBorder="1" applyAlignment="1" applyProtection="1">
      <alignment horizontal="right" vertical="center"/>
      <protection locked="0"/>
    </xf>
    <xf numFmtId="183" fontId="12" fillId="0" borderId="48" xfId="0" applyNumberFormat="1" applyFont="1" applyFill="1" applyBorder="1" applyAlignment="1" applyProtection="1">
      <alignment horizontal="right" vertical="center"/>
      <protection/>
    </xf>
    <xf numFmtId="183" fontId="12" fillId="0" borderId="111" xfId="0" applyNumberFormat="1" applyFont="1" applyBorder="1" applyAlignment="1" applyProtection="1">
      <alignment horizontal="right" vertical="center"/>
      <protection locked="0"/>
    </xf>
    <xf numFmtId="183" fontId="12" fillId="0" borderId="77" xfId="0" applyNumberFormat="1" applyFont="1" applyBorder="1" applyAlignment="1" applyProtection="1">
      <alignment horizontal="right" vertical="center"/>
      <protection locked="0"/>
    </xf>
    <xf numFmtId="183" fontId="12" fillId="0" borderId="75" xfId="0" applyNumberFormat="1" applyFont="1" applyBorder="1" applyAlignment="1" applyProtection="1">
      <alignment horizontal="right" vertical="center"/>
      <protection/>
    </xf>
    <xf numFmtId="183" fontId="12" fillId="0" borderId="76" xfId="0" applyNumberFormat="1" applyFont="1" applyBorder="1" applyAlignment="1" applyProtection="1">
      <alignment horizontal="right" vertical="center"/>
      <protection locked="0"/>
    </xf>
    <xf numFmtId="183" fontId="12" fillId="0" borderId="112" xfId="0" applyNumberFormat="1" applyFont="1" applyBorder="1" applyAlignment="1" applyProtection="1">
      <alignment horizontal="right" vertical="center"/>
      <protection locked="0"/>
    </xf>
    <xf numFmtId="183" fontId="12" fillId="0" borderId="74" xfId="0" applyNumberFormat="1" applyFont="1" applyBorder="1" applyAlignment="1" applyProtection="1">
      <alignment horizontal="right" vertical="center"/>
      <protection/>
    </xf>
    <xf numFmtId="183" fontId="12" fillId="0" borderId="74" xfId="0" applyNumberFormat="1" applyFont="1" applyBorder="1" applyAlignment="1" applyProtection="1">
      <alignment horizontal="right" vertical="center"/>
      <protection locked="0"/>
    </xf>
    <xf numFmtId="183" fontId="12" fillId="0" borderId="102" xfId="0" applyNumberFormat="1" applyFont="1" applyBorder="1" applyAlignment="1" applyProtection="1">
      <alignment horizontal="right" vertical="center"/>
      <protection locked="0"/>
    </xf>
    <xf numFmtId="183" fontId="12" fillId="0" borderId="111" xfId="0" applyNumberFormat="1" applyFont="1" applyBorder="1" applyAlignment="1" applyProtection="1">
      <alignment horizontal="right" vertical="center"/>
      <protection/>
    </xf>
    <xf numFmtId="183" fontId="12" fillId="0" borderId="77" xfId="0" applyNumberFormat="1" applyFont="1" applyBorder="1" applyAlignment="1" applyProtection="1">
      <alignment horizontal="right" vertical="center"/>
      <protection/>
    </xf>
    <xf numFmtId="183" fontId="17" fillId="0" borderId="104" xfId="0" applyNumberFormat="1" applyFont="1" applyBorder="1" applyAlignment="1" applyProtection="1">
      <alignment horizontal="right" vertical="center"/>
      <protection locked="0"/>
    </xf>
    <xf numFmtId="183" fontId="12" fillId="0" borderId="21" xfId="0" applyNumberFormat="1" applyFont="1" applyBorder="1" applyAlignment="1" applyProtection="1">
      <alignment horizontal="right" vertical="center"/>
      <protection/>
    </xf>
    <xf numFmtId="0" fontId="7" fillId="0" borderId="18" xfId="0" applyFont="1" applyBorder="1" applyAlignment="1" applyProtection="1">
      <alignment horizontal="left" vertical="center" wrapText="1"/>
      <protection/>
    </xf>
    <xf numFmtId="0" fontId="7" fillId="0" borderId="19"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183" fontId="0" fillId="0" borderId="52" xfId="0" applyNumberFormat="1" applyFont="1" applyBorder="1" applyAlignment="1" applyProtection="1">
      <alignment horizontal="right" vertical="center"/>
      <protection/>
    </xf>
    <xf numFmtId="183" fontId="0" fillId="0" borderId="51" xfId="0" applyNumberFormat="1" applyFont="1" applyBorder="1" applyAlignment="1" applyProtection="1">
      <alignment horizontal="right" vertical="center"/>
      <protection/>
    </xf>
    <xf numFmtId="183" fontId="0" fillId="0" borderId="109" xfId="0" applyNumberFormat="1" applyFont="1" applyBorder="1" applyAlignment="1" applyProtection="1">
      <alignment horizontal="right" vertical="center"/>
      <protection/>
    </xf>
    <xf numFmtId="183" fontId="0" fillId="0" borderId="108" xfId="0" applyNumberFormat="1" applyFont="1" applyBorder="1" applyAlignment="1" applyProtection="1">
      <alignment horizontal="right" vertical="center"/>
      <protection/>
    </xf>
    <xf numFmtId="183" fontId="0" fillId="0" borderId="113" xfId="0" applyNumberFormat="1" applyFont="1" applyBorder="1" applyAlignment="1" applyProtection="1">
      <alignment horizontal="right" vertical="center"/>
      <protection/>
    </xf>
    <xf numFmtId="183" fontId="0" fillId="0" borderId="110" xfId="0" applyNumberFormat="1" applyFont="1" applyBorder="1" applyAlignment="1" applyProtection="1">
      <alignment horizontal="right" vertical="center"/>
      <protection/>
    </xf>
    <xf numFmtId="183" fontId="0" fillId="0" borderId="49" xfId="0" applyNumberFormat="1" applyFont="1" applyBorder="1" applyAlignment="1" applyProtection="1">
      <alignment horizontal="right" vertical="center"/>
      <protection/>
    </xf>
    <xf numFmtId="183" fontId="0" fillId="0" borderId="53" xfId="0" applyNumberFormat="1" applyFont="1" applyBorder="1" applyAlignment="1" applyProtection="1">
      <alignment horizontal="right" vertical="center"/>
      <protection/>
    </xf>
    <xf numFmtId="183" fontId="0" fillId="0" borderId="52" xfId="0" applyNumberFormat="1" applyFont="1" applyFill="1" applyBorder="1" applyAlignment="1" applyProtection="1">
      <alignment horizontal="right" vertical="center"/>
      <protection/>
    </xf>
    <xf numFmtId="183" fontId="0" fillId="0" borderId="51" xfId="0" applyNumberFormat="1" applyFont="1" applyFill="1" applyBorder="1" applyAlignment="1" applyProtection="1">
      <alignment horizontal="right" vertical="center"/>
      <protection/>
    </xf>
    <xf numFmtId="183" fontId="0" fillId="18" borderId="65" xfId="0" applyNumberFormat="1" applyFont="1" applyFill="1" applyBorder="1" applyAlignment="1" applyProtection="1">
      <alignment horizontal="right" vertical="center"/>
      <protection locked="0"/>
    </xf>
    <xf numFmtId="183" fontId="0" fillId="0" borderId="63" xfId="0" applyNumberFormat="1" applyFont="1" applyFill="1" applyBorder="1" applyAlignment="1" applyProtection="1">
      <alignment horizontal="right" vertical="center"/>
      <protection/>
    </xf>
    <xf numFmtId="183" fontId="0" fillId="18" borderId="64" xfId="0" applyNumberFormat="1" applyFont="1" applyFill="1" applyBorder="1" applyAlignment="1" applyProtection="1">
      <alignment horizontal="right" vertical="center"/>
      <protection locked="0"/>
    </xf>
    <xf numFmtId="183" fontId="0" fillId="0" borderId="65" xfId="0" applyNumberFormat="1" applyFont="1" applyFill="1" applyBorder="1" applyAlignment="1" applyProtection="1">
      <alignment horizontal="right" vertical="center"/>
      <protection/>
    </xf>
    <xf numFmtId="183" fontId="0" fillId="18" borderId="63" xfId="0" applyNumberFormat="1" applyFont="1" applyFill="1" applyBorder="1" applyAlignment="1" applyProtection="1">
      <alignment horizontal="right" vertical="center"/>
      <protection locked="0"/>
    </xf>
    <xf numFmtId="183" fontId="0" fillId="18" borderId="66" xfId="0" applyNumberFormat="1" applyFont="1" applyFill="1" applyBorder="1" applyAlignment="1" applyProtection="1">
      <alignment horizontal="right" vertical="center"/>
      <protection locked="0"/>
    </xf>
    <xf numFmtId="183" fontId="0" fillId="0" borderId="49" xfId="0" applyNumberFormat="1" applyFont="1" applyFill="1" applyBorder="1" applyAlignment="1" applyProtection="1">
      <alignment horizontal="right" vertical="center"/>
      <protection/>
    </xf>
    <xf numFmtId="183" fontId="0" fillId="0" borderId="53" xfId="0" applyNumberFormat="1" applyFont="1" applyFill="1" applyBorder="1" applyAlignment="1" applyProtection="1">
      <alignment horizontal="right" vertical="center"/>
      <protection/>
    </xf>
    <xf numFmtId="183" fontId="0" fillId="0" borderId="82" xfId="0" applyNumberFormat="1" applyFont="1" applyFill="1" applyBorder="1" applyAlignment="1" applyProtection="1">
      <alignment horizontal="right" vertical="center"/>
      <protection/>
    </xf>
    <xf numFmtId="183" fontId="0" fillId="18" borderId="80" xfId="0" applyNumberFormat="1" applyFont="1" applyFill="1" applyBorder="1" applyAlignment="1" applyProtection="1">
      <alignment horizontal="right" vertical="center"/>
      <protection locked="0"/>
    </xf>
    <xf numFmtId="183" fontId="0" fillId="18" borderId="81" xfId="0" applyNumberFormat="1" applyFont="1" applyFill="1" applyBorder="1" applyAlignment="1" applyProtection="1">
      <alignment horizontal="right" vertical="center"/>
      <protection locked="0"/>
    </xf>
    <xf numFmtId="183" fontId="0" fillId="0" borderId="80" xfId="0" applyNumberFormat="1" applyFont="1" applyFill="1" applyBorder="1" applyAlignment="1" applyProtection="1">
      <alignment horizontal="right" vertical="center"/>
      <protection/>
    </xf>
    <xf numFmtId="183" fontId="0" fillId="18" borderId="83" xfId="0" applyNumberFormat="1" applyFont="1" applyFill="1" applyBorder="1" applyAlignment="1" applyProtection="1">
      <alignment horizontal="right" vertical="center"/>
      <protection locked="0"/>
    </xf>
    <xf numFmtId="183" fontId="0" fillId="0" borderId="64" xfId="0" applyNumberFormat="1" applyFont="1" applyFill="1" applyBorder="1" applyAlignment="1" applyProtection="1">
      <alignment horizontal="right" vertical="center"/>
      <protection/>
    </xf>
    <xf numFmtId="183" fontId="0" fillId="0" borderId="66" xfId="0" applyNumberFormat="1" applyFont="1" applyFill="1" applyBorder="1" applyAlignment="1" applyProtection="1">
      <alignment horizontal="right" vertical="center"/>
      <protection/>
    </xf>
    <xf numFmtId="183" fontId="0" fillId="0" borderId="62" xfId="0" applyNumberFormat="1" applyFont="1" applyFill="1" applyBorder="1" applyAlignment="1" applyProtection="1">
      <alignment horizontal="right" vertical="center"/>
      <protection/>
    </xf>
    <xf numFmtId="183" fontId="12" fillId="0" borderId="15" xfId="0" applyNumberFormat="1" applyFont="1" applyBorder="1" applyAlignment="1" applyProtection="1">
      <alignment horizontal="right" vertical="center"/>
      <protection/>
    </xf>
    <xf numFmtId="183" fontId="17" fillId="0" borderId="18" xfId="0" applyNumberFormat="1" applyFont="1" applyFill="1" applyBorder="1" applyAlignment="1" applyProtection="1">
      <alignment horizontal="right" vertical="center"/>
      <protection/>
    </xf>
    <xf numFmtId="183" fontId="17" fillId="0" borderId="65" xfId="0" applyNumberFormat="1" applyFont="1" applyFill="1" applyBorder="1" applyAlignment="1" applyProtection="1">
      <alignment horizontal="right" vertical="center"/>
      <protection/>
    </xf>
    <xf numFmtId="183" fontId="17" fillId="0" borderId="66" xfId="0" applyNumberFormat="1" applyFont="1" applyFill="1" applyBorder="1" applyAlignment="1" applyProtection="1">
      <alignment horizontal="right" vertical="center"/>
      <protection/>
    </xf>
    <xf numFmtId="183" fontId="17" fillId="0" borderId="62" xfId="0" applyNumberFormat="1" applyFont="1" applyFill="1" applyBorder="1" applyAlignment="1" applyProtection="1">
      <alignment horizontal="right" vertical="center"/>
      <protection/>
    </xf>
    <xf numFmtId="183" fontId="17" fillId="0" borderId="21" xfId="0" applyNumberFormat="1" applyFont="1" applyFill="1" applyBorder="1" applyAlignment="1" applyProtection="1">
      <alignment horizontal="right" vertical="center"/>
      <protection/>
    </xf>
    <xf numFmtId="183" fontId="17" fillId="0" borderId="13" xfId="0" applyNumberFormat="1" applyFont="1" applyFill="1" applyBorder="1" applyAlignment="1" applyProtection="1">
      <alignment horizontal="right" vertical="center"/>
      <protection/>
    </xf>
    <xf numFmtId="183" fontId="17" fillId="0" borderId="12" xfId="0" applyNumberFormat="1" applyFont="1" applyFill="1" applyBorder="1" applyAlignment="1" applyProtection="1">
      <alignment horizontal="right" vertical="center"/>
      <protection/>
    </xf>
    <xf numFmtId="183" fontId="17" fillId="0" borderId="75" xfId="0" applyNumberFormat="1" applyFont="1" applyFill="1" applyBorder="1" applyAlignment="1" applyProtection="1">
      <alignment horizontal="right" vertical="center"/>
      <protection/>
    </xf>
    <xf numFmtId="183" fontId="17" fillId="0" borderId="74" xfId="0" applyNumberFormat="1" applyFont="1" applyFill="1" applyBorder="1" applyAlignment="1" applyProtection="1">
      <alignment horizontal="right" vertical="center"/>
      <protection/>
    </xf>
    <xf numFmtId="183" fontId="17" fillId="0" borderId="10" xfId="0" applyNumberFormat="1" applyFont="1" applyFill="1" applyBorder="1" applyAlignment="1" applyProtection="1">
      <alignment horizontal="right" vertical="center"/>
      <protection/>
    </xf>
    <xf numFmtId="183" fontId="17" fillId="0" borderId="104" xfId="0" applyNumberFormat="1" applyFont="1" applyFill="1" applyBorder="1" applyAlignment="1" applyProtection="1">
      <alignment horizontal="right" vertical="center"/>
      <protection/>
    </xf>
    <xf numFmtId="183" fontId="17" fillId="0" borderId="11" xfId="0" applyNumberFormat="1" applyFont="1" applyFill="1" applyBorder="1" applyAlignment="1" applyProtection="1">
      <alignment horizontal="right" vertical="center"/>
      <protection/>
    </xf>
    <xf numFmtId="183" fontId="17" fillId="0" borderId="52" xfId="0" applyNumberFormat="1" applyFont="1" applyFill="1" applyBorder="1" applyAlignment="1" applyProtection="1">
      <alignment horizontal="right" vertical="center"/>
      <protection/>
    </xf>
    <xf numFmtId="183" fontId="17" fillId="0" borderId="53" xfId="0" applyNumberFormat="1" applyFont="1" applyFill="1" applyBorder="1" applyAlignment="1" applyProtection="1">
      <alignment horizontal="right" vertical="center"/>
      <protection/>
    </xf>
    <xf numFmtId="183" fontId="17" fillId="0" borderId="49" xfId="0" applyNumberFormat="1" applyFont="1" applyFill="1" applyBorder="1" applyAlignment="1" applyProtection="1">
      <alignment horizontal="right" vertical="center"/>
      <protection/>
    </xf>
    <xf numFmtId="183" fontId="17" fillId="0" borderId="106" xfId="0" applyNumberFormat="1" applyFont="1" applyFill="1" applyBorder="1" applyAlignment="1" applyProtection="1">
      <alignment horizontal="right" vertical="center"/>
      <protection/>
    </xf>
    <xf numFmtId="183" fontId="17" fillId="0" borderId="14" xfId="0" applyNumberFormat="1" applyFont="1" applyFill="1" applyBorder="1" applyAlignment="1" applyProtection="1">
      <alignment horizontal="right" vertical="center"/>
      <protection/>
    </xf>
    <xf numFmtId="183" fontId="17" fillId="0" borderId="114" xfId="0" applyNumberFormat="1" applyFont="1" applyFill="1" applyBorder="1" applyAlignment="1" applyProtection="1">
      <alignment horizontal="right" vertical="center"/>
      <protection/>
    </xf>
    <xf numFmtId="183" fontId="17" fillId="0" borderId="47" xfId="0" applyNumberFormat="1" applyFont="1" applyFill="1" applyBorder="1" applyAlignment="1" applyProtection="1">
      <alignment horizontal="right" vertical="center"/>
      <protection/>
    </xf>
    <xf numFmtId="183" fontId="17" fillId="0" borderId="48" xfId="0" applyNumberFormat="1" applyFont="1" applyFill="1" applyBorder="1" applyAlignment="1" applyProtection="1">
      <alignment horizontal="right" vertical="center"/>
      <protection/>
    </xf>
    <xf numFmtId="182" fontId="17" fillId="0" borderId="11" xfId="0" applyNumberFormat="1" applyFont="1" applyFill="1" applyBorder="1" applyAlignment="1" applyProtection="1">
      <alignment horizontal="right" vertical="center"/>
      <protection/>
    </xf>
    <xf numFmtId="182" fontId="17" fillId="0" borderId="115" xfId="0" applyNumberFormat="1" applyFont="1" applyFill="1" applyBorder="1" applyAlignment="1" applyProtection="1">
      <alignment horizontal="right" vertical="center"/>
      <protection/>
    </xf>
    <xf numFmtId="182" fontId="17" fillId="0" borderId="106" xfId="0" applyNumberFormat="1" applyFont="1" applyFill="1" applyBorder="1" applyAlignment="1" applyProtection="1">
      <alignment horizontal="right" vertical="center"/>
      <protection/>
    </xf>
    <xf numFmtId="182" fontId="17" fillId="0" borderId="10" xfId="0" applyNumberFormat="1" applyFont="1" applyFill="1" applyBorder="1" applyAlignment="1" applyProtection="1">
      <alignment horizontal="right" vertical="center"/>
      <protection/>
    </xf>
    <xf numFmtId="182" fontId="17" fillId="0" borderId="116" xfId="0" applyNumberFormat="1" applyFont="1" applyFill="1" applyBorder="1" applyAlignment="1" applyProtection="1">
      <alignment horizontal="right" vertical="center"/>
      <protection/>
    </xf>
    <xf numFmtId="182" fontId="17" fillId="0" borderId="104" xfId="0" applyNumberFormat="1" applyFont="1" applyFill="1" applyBorder="1" applyAlignment="1" applyProtection="1">
      <alignment horizontal="right" vertical="center"/>
      <protection/>
    </xf>
    <xf numFmtId="183" fontId="17" fillId="0" borderId="115" xfId="0" applyNumberFormat="1" applyFont="1" applyFill="1" applyBorder="1" applyAlignment="1" applyProtection="1">
      <alignment horizontal="right" vertical="center"/>
      <protection/>
    </xf>
    <xf numFmtId="182" fontId="17" fillId="0" borderId="23" xfId="0" applyNumberFormat="1" applyFont="1" applyFill="1" applyBorder="1" applyAlignment="1" applyProtection="1">
      <alignment horizontal="right" vertical="center"/>
      <protection/>
    </xf>
    <xf numFmtId="182" fontId="17" fillId="0" borderId="16" xfId="0" applyNumberFormat="1" applyFont="1" applyFill="1" applyBorder="1" applyAlignment="1" applyProtection="1">
      <alignment horizontal="right" vertical="center"/>
      <protection/>
    </xf>
    <xf numFmtId="183" fontId="17" fillId="0" borderId="23" xfId="0" applyNumberFormat="1" applyFont="1" applyFill="1" applyBorder="1" applyAlignment="1" applyProtection="1">
      <alignment horizontal="right" vertical="center"/>
      <protection/>
    </xf>
    <xf numFmtId="182" fontId="17" fillId="0" borderId="19" xfId="0" applyNumberFormat="1" applyFont="1" applyFill="1" applyBorder="1" applyAlignment="1" applyProtection="1">
      <alignment horizontal="right" vertical="center"/>
      <protection/>
    </xf>
    <xf numFmtId="183" fontId="17" fillId="0" borderId="19" xfId="0" applyNumberFormat="1" applyFont="1" applyFill="1" applyBorder="1" applyAlignment="1" applyProtection="1">
      <alignment horizontal="right" vertical="center"/>
      <protection/>
    </xf>
    <xf numFmtId="182" fontId="17" fillId="0" borderId="111" xfId="0" applyNumberFormat="1" applyFont="1" applyFill="1" applyBorder="1" applyAlignment="1" applyProtection="1">
      <alignment horizontal="right" vertical="center"/>
      <protection/>
    </xf>
    <xf numFmtId="182" fontId="17" fillId="0" borderId="76" xfId="0" applyNumberFormat="1" applyFont="1" applyFill="1" applyBorder="1" applyAlignment="1" applyProtection="1">
      <alignment horizontal="right" vertical="center"/>
      <protection/>
    </xf>
    <xf numFmtId="182" fontId="17" fillId="0" borderId="77" xfId="0" applyNumberFormat="1" applyFont="1" applyFill="1" applyBorder="1" applyAlignment="1" applyProtection="1">
      <alignment horizontal="right" vertical="center"/>
      <protection/>
    </xf>
    <xf numFmtId="182" fontId="17" fillId="0" borderId="73" xfId="0" applyNumberFormat="1" applyFont="1" applyFill="1" applyBorder="1" applyAlignment="1" applyProtection="1">
      <alignment horizontal="right" vertical="center"/>
      <protection/>
    </xf>
    <xf numFmtId="182" fontId="17" fillId="0" borderId="59" xfId="0" applyNumberFormat="1" applyFont="1" applyFill="1" applyBorder="1" applyAlignment="1" applyProtection="1">
      <alignment horizontal="right" vertical="center"/>
      <protection/>
    </xf>
    <xf numFmtId="182" fontId="17" fillId="0" borderId="61" xfId="0" applyNumberFormat="1" applyFont="1" applyFill="1" applyBorder="1" applyAlignment="1" applyProtection="1">
      <alignment horizontal="right" vertical="center"/>
      <protection/>
    </xf>
    <xf numFmtId="183" fontId="17" fillId="0" borderId="45" xfId="0" applyNumberFormat="1" applyFont="1" applyFill="1" applyBorder="1" applyAlignment="1" applyProtection="1">
      <alignment horizontal="right" vertical="center"/>
      <protection/>
    </xf>
    <xf numFmtId="183" fontId="18" fillId="0" borderId="55" xfId="0" applyNumberFormat="1" applyFont="1" applyFill="1" applyBorder="1" applyAlignment="1" applyProtection="1">
      <alignment horizontal="right" vertical="center"/>
      <protection/>
    </xf>
    <xf numFmtId="183" fontId="17" fillId="0" borderId="55" xfId="0" applyNumberFormat="1" applyFont="1" applyFill="1" applyBorder="1" applyAlignment="1" applyProtection="1">
      <alignment horizontal="right" vertical="center"/>
      <protection/>
    </xf>
    <xf numFmtId="183" fontId="18" fillId="0" borderId="50" xfId="0" applyNumberFormat="1" applyFont="1" applyFill="1" applyBorder="1" applyAlignment="1" applyProtection="1">
      <alignment horizontal="right" vertical="center"/>
      <protection/>
    </xf>
    <xf numFmtId="183" fontId="17" fillId="0" borderId="46" xfId="0" applyNumberFormat="1" applyFont="1" applyFill="1" applyBorder="1" applyAlignment="1" applyProtection="1">
      <alignment horizontal="right" vertical="center"/>
      <protection/>
    </xf>
    <xf numFmtId="183" fontId="17" fillId="0" borderId="56" xfId="0" applyNumberFormat="1" applyFont="1" applyFill="1" applyBorder="1" applyAlignment="1" applyProtection="1">
      <alignment horizontal="right" vertical="center"/>
      <protection/>
    </xf>
    <xf numFmtId="183" fontId="0" fillId="0" borderId="55" xfId="0" applyNumberFormat="1" applyFont="1" applyFill="1" applyBorder="1" applyAlignment="1" applyProtection="1">
      <alignment horizontal="right" vertical="center"/>
      <protection/>
    </xf>
    <xf numFmtId="183" fontId="0" fillId="0" borderId="56" xfId="0" applyNumberFormat="1" applyFont="1" applyFill="1" applyBorder="1" applyAlignment="1" applyProtection="1">
      <alignment horizontal="right" vertical="center"/>
      <protection/>
    </xf>
    <xf numFmtId="183" fontId="0" fillId="0" borderId="58" xfId="0" applyNumberFormat="1" applyFont="1" applyFill="1" applyBorder="1" applyAlignment="1" applyProtection="1">
      <alignment horizontal="right" vertical="center"/>
      <protection/>
    </xf>
    <xf numFmtId="183" fontId="17" fillId="0" borderId="50" xfId="0" applyNumberFormat="1" applyFont="1" applyFill="1" applyBorder="1" applyAlignment="1" applyProtection="1">
      <alignment horizontal="right" vertical="center"/>
      <protection/>
    </xf>
    <xf numFmtId="183" fontId="17" fillId="0" borderId="51" xfId="0" applyNumberFormat="1" applyFont="1" applyFill="1" applyBorder="1" applyAlignment="1" applyProtection="1">
      <alignment horizontal="right" vertical="center"/>
      <protection/>
    </xf>
    <xf numFmtId="183" fontId="17" fillId="0" borderId="44" xfId="0" applyNumberFormat="1" applyFont="1" applyFill="1" applyBorder="1" applyAlignment="1" applyProtection="1">
      <alignment horizontal="right" vertical="center"/>
      <protection/>
    </xf>
    <xf numFmtId="183" fontId="17" fillId="0" borderId="19" xfId="0" applyNumberFormat="1" applyFont="1" applyBorder="1" applyAlignment="1" applyProtection="1">
      <alignment horizontal="right" vertical="center"/>
      <protection/>
    </xf>
    <xf numFmtId="183" fontId="17" fillId="0" borderId="11" xfId="0" applyNumberFormat="1" applyFont="1" applyBorder="1" applyAlignment="1" applyProtection="1">
      <alignment horizontal="right" vertical="center"/>
      <protection/>
    </xf>
    <xf numFmtId="183" fontId="17" fillId="0" borderId="10" xfId="0" applyNumberFormat="1" applyFont="1" applyBorder="1" applyAlignment="1" applyProtection="1">
      <alignment horizontal="right" vertical="center"/>
      <protection/>
    </xf>
    <xf numFmtId="183" fontId="17" fillId="0" borderId="12" xfId="0" applyNumberFormat="1" applyFont="1" applyBorder="1" applyAlignment="1" applyProtection="1">
      <alignment horizontal="right" vertical="center"/>
      <protection/>
    </xf>
    <xf numFmtId="183" fontId="17" fillId="0" borderId="24" xfId="0" applyNumberFormat="1" applyFont="1" applyBorder="1" applyAlignment="1" applyProtection="1">
      <alignment horizontal="right" vertical="center"/>
      <protection/>
    </xf>
    <xf numFmtId="183" fontId="17" fillId="0" borderId="109" xfId="0" applyNumberFormat="1" applyFont="1" applyBorder="1" applyAlignment="1" applyProtection="1">
      <alignment horizontal="right" vertical="center"/>
      <protection/>
    </xf>
    <xf numFmtId="183" fontId="17" fillId="0" borderId="108" xfId="0" applyNumberFormat="1" applyFont="1" applyBorder="1" applyAlignment="1" applyProtection="1">
      <alignment horizontal="right" vertical="center"/>
      <protection/>
    </xf>
    <xf numFmtId="183" fontId="17" fillId="0" borderId="113" xfId="0" applyNumberFormat="1" applyFont="1" applyBorder="1" applyAlignment="1" applyProtection="1">
      <alignment horizontal="right" vertical="center"/>
      <protection/>
    </xf>
    <xf numFmtId="183" fontId="17" fillId="0" borderId="110" xfId="0" applyNumberFormat="1" applyFont="1" applyBorder="1" applyAlignment="1" applyProtection="1">
      <alignment horizontal="right" vertical="center"/>
      <protection/>
    </xf>
    <xf numFmtId="183" fontId="17" fillId="0" borderId="34" xfId="0" applyNumberFormat="1" applyFont="1" applyBorder="1" applyAlignment="1" applyProtection="1">
      <alignment horizontal="right" vertical="center"/>
      <protection/>
    </xf>
    <xf numFmtId="183" fontId="0" fillId="18" borderId="51" xfId="0" applyNumberFormat="1" applyFont="1" applyFill="1" applyBorder="1" applyAlignment="1" applyProtection="1">
      <alignment horizontal="right" vertical="center"/>
      <protection locked="0"/>
    </xf>
    <xf numFmtId="0" fontId="2" fillId="7" borderId="0" xfId="0" applyFont="1" applyFill="1" applyAlignment="1" applyProtection="1">
      <alignment horizontal="left" vertical="center"/>
      <protection locked="0"/>
    </xf>
    <xf numFmtId="183" fontId="2" fillId="0" borderId="22" xfId="0" applyNumberFormat="1" applyFont="1" applyBorder="1" applyAlignment="1" applyProtection="1">
      <alignment horizontal="center" vertical="center" wrapText="1"/>
      <protection/>
    </xf>
    <xf numFmtId="183" fontId="2" fillId="0" borderId="21" xfId="0" applyNumberFormat="1" applyFont="1" applyBorder="1" applyAlignment="1" applyProtection="1">
      <alignment horizontal="center" vertical="center" wrapText="1"/>
      <protection/>
    </xf>
    <xf numFmtId="49" fontId="2" fillId="0" borderId="84" xfId="0" applyNumberFormat="1" applyFont="1" applyBorder="1" applyAlignment="1" applyProtection="1">
      <alignment horizontal="center" vertical="center" wrapText="1"/>
      <protection/>
    </xf>
    <xf numFmtId="183" fontId="2" fillId="0" borderId="117" xfId="0" applyNumberFormat="1" applyFont="1" applyBorder="1" applyAlignment="1" applyProtection="1">
      <alignment horizontal="center" vertical="center" wrapText="1"/>
      <protection/>
    </xf>
    <xf numFmtId="183" fontId="2" fillId="0" borderId="84" xfId="0" applyNumberFormat="1" applyFont="1" applyBorder="1" applyAlignment="1" applyProtection="1">
      <alignment horizontal="center" vertical="center" wrapText="1"/>
      <protection/>
    </xf>
    <xf numFmtId="183" fontId="2" fillId="0" borderId="18" xfId="0" applyNumberFormat="1" applyFont="1" applyBorder="1" applyAlignment="1" applyProtection="1">
      <alignment horizontal="center" vertical="center" wrapText="1"/>
      <protection/>
    </xf>
    <xf numFmtId="0" fontId="2" fillId="0" borderId="13" xfId="0" applyFont="1" applyBorder="1" applyAlignment="1" applyProtection="1">
      <alignment horizontal="center"/>
      <protection/>
    </xf>
    <xf numFmtId="0" fontId="14" fillId="0" borderId="0" xfId="0" applyFont="1" applyAlignment="1" applyProtection="1">
      <alignment horizontal="center" vertical="center" wrapText="1"/>
      <protection/>
    </xf>
    <xf numFmtId="0" fontId="14" fillId="0" borderId="0" xfId="0" applyFont="1" applyAlignment="1" applyProtection="1">
      <alignment horizontal="center" vertical="center" wrapText="1"/>
      <protection locked="0"/>
    </xf>
    <xf numFmtId="0" fontId="2" fillId="0" borderId="15" xfId="0" applyFont="1" applyBorder="1" applyAlignment="1" applyProtection="1">
      <alignment horizontal="center"/>
      <protection/>
    </xf>
    <xf numFmtId="0" fontId="2" fillId="0" borderId="18"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183" fontId="2" fillId="0" borderId="13" xfId="0" applyNumberFormat="1" applyFont="1" applyBorder="1" applyAlignment="1" applyProtection="1">
      <alignment horizontal="center" vertical="center" wrapText="1"/>
      <protection/>
    </xf>
    <xf numFmtId="183" fontId="2" fillId="0" borderId="15" xfId="0" applyNumberFormat="1" applyFont="1" applyBorder="1" applyAlignment="1" applyProtection="1">
      <alignment horizontal="center" vertical="center" wrapText="1"/>
      <protection/>
    </xf>
    <xf numFmtId="183" fontId="14" fillId="0" borderId="0" xfId="0" applyNumberFormat="1" applyFont="1" applyAlignment="1" applyProtection="1">
      <alignment horizontal="center" vertical="center" wrapText="1"/>
      <protection/>
    </xf>
    <xf numFmtId="183" fontId="16" fillId="0" borderId="0" xfId="0" applyNumberFormat="1" applyFont="1" applyAlignment="1" applyProtection="1">
      <alignment horizontal="center" vertical="center" wrapText="1"/>
      <protection/>
    </xf>
    <xf numFmtId="183" fontId="14" fillId="0" borderId="0" xfId="0" applyNumberFormat="1" applyFont="1" applyAlignment="1" applyProtection="1">
      <alignment horizontal="center" vertical="center" wrapText="1"/>
      <protection locked="0"/>
    </xf>
    <xf numFmtId="183" fontId="16" fillId="0" borderId="0" xfId="0" applyNumberFormat="1" applyFont="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xf>
    <xf numFmtId="49" fontId="2" fillId="0" borderId="15" xfId="0" applyNumberFormat="1" applyFont="1" applyBorder="1" applyAlignment="1" applyProtection="1">
      <alignment horizontal="center" vertical="center" wrapText="1"/>
      <protection/>
    </xf>
    <xf numFmtId="183" fontId="2" fillId="0" borderId="118" xfId="0" applyNumberFormat="1" applyFont="1" applyBorder="1" applyAlignment="1" applyProtection="1">
      <alignment horizontal="center" vertical="center" wrapText="1"/>
      <protection/>
    </xf>
    <xf numFmtId="183" fontId="2" fillId="0" borderId="119" xfId="0" applyNumberFormat="1" applyFont="1" applyBorder="1" applyAlignment="1" applyProtection="1">
      <alignment horizontal="center" vertical="center" wrapText="1"/>
      <protection/>
    </xf>
    <xf numFmtId="183" fontId="2" fillId="0" borderId="120" xfId="0" applyNumberFormat="1" applyFont="1" applyBorder="1" applyAlignment="1" applyProtection="1">
      <alignment horizontal="center" vertical="center" wrapText="1"/>
      <protection/>
    </xf>
    <xf numFmtId="183" fontId="2" fillId="0" borderId="121" xfId="0" applyNumberFormat="1" applyFont="1" applyBorder="1" applyAlignment="1" applyProtection="1">
      <alignment horizontal="center" vertical="center" wrapText="1"/>
      <protection/>
    </xf>
    <xf numFmtId="183" fontId="2" fillId="0" borderId="122" xfId="0" applyNumberFormat="1" applyFont="1" applyBorder="1" applyAlignment="1" applyProtection="1">
      <alignment horizontal="center" vertical="center" wrapText="1"/>
      <protection/>
    </xf>
    <xf numFmtId="183" fontId="2" fillId="0" borderId="123" xfId="0" applyNumberFormat="1" applyFont="1" applyBorder="1" applyAlignment="1" applyProtection="1">
      <alignment horizontal="center" vertical="center" wrapText="1"/>
      <protection/>
    </xf>
    <xf numFmtId="49" fontId="2" fillId="0" borderId="119" xfId="0" applyNumberFormat="1" applyFont="1" applyBorder="1" applyAlignment="1" applyProtection="1">
      <alignment horizontal="center" vertical="center" wrapText="1"/>
      <protection/>
    </xf>
    <xf numFmtId="49" fontId="2" fillId="0" borderId="120" xfId="0" applyNumberFormat="1" applyFont="1" applyBorder="1" applyAlignment="1" applyProtection="1">
      <alignment horizontal="center" vertical="center" wrapText="1"/>
      <protection/>
    </xf>
    <xf numFmtId="49" fontId="2" fillId="0" borderId="24" xfId="0" applyNumberFormat="1" applyFont="1"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183" fontId="0" fillId="0" borderId="84" xfId="0" applyNumberFormat="1" applyBorder="1" applyAlignment="1" applyProtection="1">
      <alignment/>
      <protection/>
    </xf>
    <xf numFmtId="183" fontId="2" fillId="0" borderId="24" xfId="0" applyNumberFormat="1" applyFont="1" applyBorder="1" applyAlignment="1" applyProtection="1">
      <alignment horizontal="center" vertical="center" wrapText="1"/>
      <protection/>
    </xf>
    <xf numFmtId="183" fontId="0" fillId="0" borderId="34" xfId="0" applyNumberForma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0" fillId="0" borderId="84" xfId="0" applyBorder="1" applyAlignment="1" applyProtection="1">
      <alignment/>
      <protection/>
    </xf>
    <xf numFmtId="0" fontId="16" fillId="0" borderId="0" xfId="0" applyFont="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84" xfId="0" applyFont="1" applyBorder="1" applyAlignment="1" applyProtection="1">
      <alignment horizontal="center" vertical="center" wrapText="1"/>
      <protection/>
    </xf>
    <xf numFmtId="0" fontId="16"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84" xfId="0" applyBorder="1" applyAlignment="1" applyProtection="1">
      <alignment horizontal="center" vertical="center" wrapText="1"/>
      <protection/>
    </xf>
    <xf numFmtId="49" fontId="2" fillId="0" borderId="36" xfId="0" applyNumberFormat="1" applyFont="1" applyBorder="1" applyAlignment="1" applyProtection="1">
      <alignment horizontal="center" vertical="center" wrapText="1"/>
      <protection/>
    </xf>
    <xf numFmtId="183" fontId="2" fillId="0" borderId="36" xfId="0" applyNumberFormat="1" applyFont="1" applyBorder="1" applyAlignment="1" applyProtection="1">
      <alignment horizontal="center" vertical="center" wrapText="1"/>
      <protection/>
    </xf>
    <xf numFmtId="183" fontId="1" fillId="0" borderId="15" xfId="0" applyNumberFormat="1" applyFont="1" applyBorder="1" applyAlignment="1" applyProtection="1">
      <alignment horizontal="center" vertical="center" wrapText="1"/>
      <protection/>
    </xf>
    <xf numFmtId="183" fontId="1" fillId="0" borderId="84" xfId="0" applyNumberFormat="1" applyFont="1" applyBorder="1" applyAlignment="1" applyProtection="1">
      <alignment horizontal="center" vertical="center" wrapText="1"/>
      <protection/>
    </xf>
    <xf numFmtId="0" fontId="13" fillId="0" borderId="18" xfId="0" applyFont="1" applyBorder="1" applyAlignment="1" applyProtection="1">
      <alignment horizontal="center" vertical="center" wrapText="1"/>
      <protection/>
    </xf>
    <xf numFmtId="0" fontId="13" fillId="0" borderId="22"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84"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5" fillId="0" borderId="0" xfId="0" applyFont="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0" fillId="0" borderId="36" xfId="0" applyFill="1" applyBorder="1" applyAlignment="1" applyProtection="1">
      <alignment/>
      <protection/>
    </xf>
    <xf numFmtId="0" fontId="0" fillId="0" borderId="84" xfId="0" applyFill="1" applyBorder="1" applyAlignment="1" applyProtection="1">
      <alignment/>
      <protection/>
    </xf>
    <xf numFmtId="0" fontId="2" fillId="0" borderId="1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38"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9" fillId="0" borderId="34"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9" fillId="0" borderId="35"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орма - щоквартально починаючи з 2004 рок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1"/>
  <sheetViews>
    <sheetView showGridLines="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E21" sqref="E21"/>
    </sheetView>
  </sheetViews>
  <sheetFormatPr defaultColWidth="9.00390625" defaultRowHeight="12.75"/>
  <cols>
    <col min="1" max="1" width="50.875" style="2" customWidth="1"/>
    <col min="2" max="6" width="15.75390625" style="2" customWidth="1"/>
    <col min="7" max="12" width="12.75390625" style="2" customWidth="1"/>
    <col min="13" max="16384" width="9.125" style="2" customWidth="1"/>
  </cols>
  <sheetData>
    <row r="1" spans="1:14" ht="16.5" customHeight="1">
      <c r="A1" s="513" t="s">
        <v>31</v>
      </c>
      <c r="B1" s="513"/>
      <c r="C1" s="513"/>
      <c r="D1" s="513"/>
      <c r="E1" s="513"/>
      <c r="F1" s="513"/>
      <c r="G1" s="1"/>
      <c r="H1" s="1"/>
      <c r="I1" s="1"/>
      <c r="J1" s="1"/>
      <c r="K1" s="1"/>
      <c r="L1" s="1"/>
      <c r="M1" s="1"/>
      <c r="N1" s="1"/>
    </row>
    <row r="2" spans="1:14" ht="16.5" customHeight="1">
      <c r="A2" s="147"/>
      <c r="B2" s="147"/>
      <c r="C2" s="147"/>
      <c r="D2" s="147"/>
      <c r="E2" s="147"/>
      <c r="F2" s="147"/>
      <c r="G2" s="1"/>
      <c r="H2" s="1"/>
      <c r="I2" s="1"/>
      <c r="J2" s="1"/>
      <c r="K2" s="1"/>
      <c r="L2" s="1"/>
      <c r="M2" s="1"/>
      <c r="N2" s="1"/>
    </row>
    <row r="3" spans="1:14" ht="16.5" customHeight="1">
      <c r="A3" s="514" t="s">
        <v>245</v>
      </c>
      <c r="B3" s="514"/>
      <c r="C3" s="514"/>
      <c r="D3" s="514"/>
      <c r="E3" s="514"/>
      <c r="F3" s="514"/>
      <c r="G3" s="1"/>
      <c r="H3" s="1"/>
      <c r="I3" s="1"/>
      <c r="J3" s="1"/>
      <c r="K3" s="1"/>
      <c r="L3" s="1"/>
      <c r="M3" s="3"/>
      <c r="N3" s="3"/>
    </row>
    <row r="4" spans="1:14" ht="16.5" customHeight="1">
      <c r="A4" s="514" t="s">
        <v>251</v>
      </c>
      <c r="B4" s="514"/>
      <c r="C4" s="514"/>
      <c r="D4" s="514"/>
      <c r="E4" s="514"/>
      <c r="F4" s="514"/>
      <c r="G4" s="1"/>
      <c r="H4" s="1"/>
      <c r="I4" s="1"/>
      <c r="J4" s="1"/>
      <c r="K4" s="1"/>
      <c r="L4" s="1"/>
      <c r="M4" s="3"/>
      <c r="N4" s="3"/>
    </row>
    <row r="5" spans="1:12" ht="16.5" customHeight="1">
      <c r="A5" s="69"/>
      <c r="B5" s="69"/>
      <c r="C5" s="69"/>
      <c r="D5" s="69"/>
      <c r="E5" s="69"/>
      <c r="F5" s="69"/>
      <c r="G5" s="69"/>
      <c r="H5" s="69"/>
      <c r="I5" s="69"/>
      <c r="J5" s="69"/>
      <c r="K5" s="69"/>
      <c r="L5" s="69"/>
    </row>
    <row r="6" spans="6:12" ht="16.5" customHeight="1">
      <c r="F6" s="505" t="s">
        <v>233</v>
      </c>
      <c r="G6" s="5"/>
      <c r="H6" s="5"/>
      <c r="I6" s="5"/>
      <c r="J6" s="5"/>
      <c r="K6" s="5"/>
      <c r="L6" s="5"/>
    </row>
    <row r="7" spans="1:12" ht="18" customHeight="1">
      <c r="A7" s="512"/>
      <c r="B7" s="516" t="s">
        <v>32</v>
      </c>
      <c r="C7" s="517"/>
      <c r="D7" s="517"/>
      <c r="E7" s="517"/>
      <c r="F7" s="518"/>
      <c r="G7" s="5"/>
      <c r="H7" s="5"/>
      <c r="I7" s="5"/>
      <c r="J7" s="5"/>
      <c r="K7" s="5"/>
      <c r="L7" s="5"/>
    </row>
    <row r="8" spans="1:12" ht="12">
      <c r="A8" s="512"/>
      <c r="B8" s="519" t="s">
        <v>1</v>
      </c>
      <c r="C8" s="512" t="s">
        <v>21</v>
      </c>
      <c r="D8" s="512"/>
      <c r="E8" s="512"/>
      <c r="F8" s="512"/>
      <c r="G8" s="5"/>
      <c r="H8" s="5"/>
      <c r="I8" s="5"/>
      <c r="J8" s="5"/>
      <c r="K8" s="5"/>
      <c r="L8" s="5"/>
    </row>
    <row r="9" spans="1:12" ht="32.25" customHeight="1">
      <c r="A9" s="515"/>
      <c r="B9" s="520"/>
      <c r="C9" s="12" t="s">
        <v>11</v>
      </c>
      <c r="D9" s="12" t="s">
        <v>12</v>
      </c>
      <c r="E9" s="12" t="s">
        <v>13</v>
      </c>
      <c r="F9" s="12" t="s">
        <v>125</v>
      </c>
      <c r="G9" s="5"/>
      <c r="H9" s="5"/>
      <c r="I9" s="5"/>
      <c r="J9" s="5"/>
      <c r="K9" s="5"/>
      <c r="L9" s="5"/>
    </row>
    <row r="10" spans="1:12" ht="16.5" customHeight="1">
      <c r="A10" s="21" t="s">
        <v>66</v>
      </c>
      <c r="B10" s="494">
        <f aca="true" t="shared" si="0" ref="B10:B26">SUM(C10:F10)</f>
        <v>174384</v>
      </c>
      <c r="C10" s="193">
        <f>VOV!I12</f>
        <v>64726.48</v>
      </c>
      <c r="D10" s="176">
        <f>VVS!I12</f>
        <v>0</v>
      </c>
      <c r="E10" s="177">
        <f>CHAES!I12</f>
        <v>779.61</v>
      </c>
      <c r="F10" s="179">
        <f>VOV!C12+VOV!F12+VVS!C12+VVS!F12+CHAES!C12+CHAES!F12+Mnogodet!C12+Mnogodet!F12</f>
        <v>108877.91</v>
      </c>
      <c r="G10" s="5"/>
      <c r="H10" s="5"/>
      <c r="I10" s="5"/>
      <c r="J10" s="5"/>
      <c r="K10" s="5"/>
      <c r="L10" s="5"/>
    </row>
    <row r="11" spans="1:12" ht="16.5" customHeight="1">
      <c r="A11" s="39" t="s">
        <v>67</v>
      </c>
      <c r="B11" s="495">
        <f t="shared" si="0"/>
        <v>174384</v>
      </c>
      <c r="C11" s="203">
        <f>VOV!I13</f>
        <v>64726.48</v>
      </c>
      <c r="D11" s="185">
        <f>VVS!I13</f>
        <v>0</v>
      </c>
      <c r="E11" s="186">
        <f>CHAES!I13</f>
        <v>779.61</v>
      </c>
      <c r="F11" s="188">
        <f>VOV!C13+VOV!F13+VVS!C13+VVS!F13+CHAES!C13+CHAES!F13+Mnogodet!C13+Mnogodet!F13</f>
        <v>108877.91</v>
      </c>
      <c r="G11" s="5"/>
      <c r="H11" s="5"/>
      <c r="I11" s="5"/>
      <c r="J11" s="5"/>
      <c r="K11" s="5"/>
      <c r="L11" s="5"/>
    </row>
    <row r="12" spans="1:12" ht="24.75" customHeight="1">
      <c r="A12" s="67" t="s">
        <v>210</v>
      </c>
      <c r="B12" s="494">
        <f t="shared" si="0"/>
        <v>0</v>
      </c>
      <c r="C12" s="193">
        <f>VOV!I14</f>
        <v>0</v>
      </c>
      <c r="D12" s="176">
        <f>VVS!I14</f>
        <v>0</v>
      </c>
      <c r="E12" s="177">
        <f>CHAES!I14</f>
        <v>0</v>
      </c>
      <c r="F12" s="179">
        <f>VOV!C14+VOV!F14+VVS!C14+VVS!F14+CHAES!C14+CHAES!F14+Mnogodet!C14+Mnogodet!F14</f>
        <v>0</v>
      </c>
      <c r="G12" s="5"/>
      <c r="H12" s="5"/>
      <c r="I12" s="5"/>
      <c r="J12" s="5"/>
      <c r="K12" s="5"/>
      <c r="L12" s="5"/>
    </row>
    <row r="13" spans="1:12" ht="16.5" customHeight="1">
      <c r="A13" s="22" t="s">
        <v>9</v>
      </c>
      <c r="B13" s="496">
        <f t="shared" si="0"/>
        <v>0</v>
      </c>
      <c r="C13" s="198">
        <f>VOV!I15</f>
        <v>0</v>
      </c>
      <c r="D13" s="221">
        <f>VVS!I15</f>
        <v>0</v>
      </c>
      <c r="E13" s="222">
        <f>CHAES!I15</f>
        <v>0</v>
      </c>
      <c r="F13" s="225">
        <f>VOV!C15+VOV!F15+VVS!C15+VVS!F15+CHAES!C15+CHAES!F15+Mnogodet!C15+Mnogodet!F15</f>
        <v>0</v>
      </c>
      <c r="G13" s="5"/>
      <c r="H13" s="5"/>
      <c r="I13" s="5"/>
      <c r="J13" s="5"/>
      <c r="K13" s="5"/>
      <c r="L13" s="5"/>
    </row>
    <row r="14" spans="1:12" ht="16.5" customHeight="1">
      <c r="A14" s="22" t="s">
        <v>10</v>
      </c>
      <c r="B14" s="496">
        <f t="shared" si="0"/>
        <v>0</v>
      </c>
      <c r="C14" s="198">
        <f>VOV!I16</f>
        <v>0</v>
      </c>
      <c r="D14" s="221">
        <f>VVS!I16</f>
        <v>0</v>
      </c>
      <c r="E14" s="222">
        <f>CHAES!I16</f>
        <v>0</v>
      </c>
      <c r="F14" s="225">
        <f>VOV!C16+VOV!F16+VVS!C16+VVS!F16+CHAES!C16+CHAES!F16+Mnogodet!C16+Mnogodet!F16</f>
        <v>0</v>
      </c>
      <c r="G14" s="5"/>
      <c r="H14" s="5"/>
      <c r="I14" s="5"/>
      <c r="J14" s="5"/>
      <c r="K14" s="5"/>
      <c r="L14" s="5"/>
    </row>
    <row r="15" spans="1:12" ht="16.5" customHeight="1">
      <c r="A15" s="24" t="s">
        <v>109</v>
      </c>
      <c r="B15" s="496">
        <f t="shared" si="0"/>
        <v>0</v>
      </c>
      <c r="C15" s="198">
        <f>VOV!I17</f>
        <v>0</v>
      </c>
      <c r="D15" s="221">
        <f>VVS!I17</f>
        <v>0</v>
      </c>
      <c r="E15" s="222">
        <f>CHAES!I17</f>
        <v>0</v>
      </c>
      <c r="F15" s="225">
        <f>VOV!C17+VOV!F17+VVS!C17+VVS!F17+CHAES!C17+CHAES!F17+Mnogodet!C17+Mnogodet!F17</f>
        <v>0</v>
      </c>
      <c r="G15" s="5"/>
      <c r="H15" s="5"/>
      <c r="I15" s="5"/>
      <c r="J15" s="5"/>
      <c r="K15" s="5"/>
      <c r="L15" s="5"/>
    </row>
    <row r="16" spans="1:12" ht="16.5" customHeight="1">
      <c r="A16" s="24" t="s">
        <v>68</v>
      </c>
      <c r="B16" s="495">
        <f t="shared" si="0"/>
        <v>0</v>
      </c>
      <c r="C16" s="203">
        <f>VOV!I18</f>
        <v>0</v>
      </c>
      <c r="D16" s="185">
        <f>VVS!I18</f>
        <v>0</v>
      </c>
      <c r="E16" s="186">
        <f>CHAES!I18</f>
        <v>0</v>
      </c>
      <c r="F16" s="188">
        <f>VOV!C18+VOV!F18+VVS!C18+VVS!F18+CHAES!C18+CHAES!F18+Mnogodet!C18+Mnogodet!F18</f>
        <v>0</v>
      </c>
      <c r="G16" s="5"/>
      <c r="H16" s="5"/>
      <c r="I16" s="5"/>
      <c r="J16" s="5"/>
      <c r="K16" s="5"/>
      <c r="L16" s="5"/>
    </row>
    <row r="17" spans="1:12" ht="16.5" customHeight="1">
      <c r="A17" s="67" t="s">
        <v>110</v>
      </c>
      <c r="B17" s="497">
        <f t="shared" si="0"/>
        <v>183193.12</v>
      </c>
      <c r="C17" s="354">
        <f>VOV!I19</f>
        <v>60711</v>
      </c>
      <c r="D17" s="228">
        <f>VVS!I19</f>
        <v>0</v>
      </c>
      <c r="E17" s="371">
        <f>CHAES!I19</f>
        <v>779.61</v>
      </c>
      <c r="F17" s="229">
        <f>VOV!C19+VOV!F19+VVS!C19+VVS!F19+CHAES!C19+CHAES!F19+Mnogodet!C19+Mnogodet!F19</f>
        <v>121702.51</v>
      </c>
      <c r="G17" s="5"/>
      <c r="H17" s="5"/>
      <c r="I17" s="5"/>
      <c r="J17" s="5"/>
      <c r="K17" s="5"/>
      <c r="L17" s="5"/>
    </row>
    <row r="18" spans="1:12" ht="16.5" customHeight="1">
      <c r="A18" s="44" t="s">
        <v>36</v>
      </c>
      <c r="B18" s="498">
        <f t="shared" si="0"/>
        <v>163783.91999999998</v>
      </c>
      <c r="C18" s="499">
        <f>VOV!I20</f>
        <v>60711</v>
      </c>
      <c r="D18" s="500">
        <f>VVS!I20</f>
        <v>0</v>
      </c>
      <c r="E18" s="501">
        <f>CHAES!I20</f>
        <v>779.61</v>
      </c>
      <c r="F18" s="502">
        <f>VOV!C20+VOV!F20+VVS!C20+VVS!F20+CHAES!C20+CHAES!F20+Mnogodet!C20+Mnogodet!F20</f>
        <v>102293.31</v>
      </c>
      <c r="G18" s="5"/>
      <c r="H18" s="5"/>
      <c r="I18" s="5"/>
      <c r="J18" s="5"/>
      <c r="K18" s="5"/>
      <c r="L18" s="5"/>
    </row>
    <row r="19" spans="1:12" ht="16.5" customHeight="1">
      <c r="A19" s="21" t="s">
        <v>20</v>
      </c>
      <c r="B19" s="174">
        <f t="shared" si="0"/>
        <v>163783.91999999998</v>
      </c>
      <c r="C19" s="180">
        <f>VOV!I21</f>
        <v>60711</v>
      </c>
      <c r="D19" s="176">
        <f>VVS!I21</f>
        <v>0</v>
      </c>
      <c r="E19" s="176">
        <f>CHAES!I21</f>
        <v>779.61</v>
      </c>
      <c r="F19" s="179">
        <f>VOV!C21+VOV!F21+VVS!C21+VVS!F21+CHAES!C21+CHAES!F21+Mnogodet!C21+Mnogodet!F21</f>
        <v>102293.31</v>
      </c>
      <c r="G19" s="5"/>
      <c r="H19" s="5"/>
      <c r="I19" s="5"/>
      <c r="J19" s="5"/>
      <c r="K19" s="5"/>
      <c r="L19" s="5"/>
    </row>
    <row r="20" spans="1:12" ht="16.5" customHeight="1">
      <c r="A20" s="21" t="s">
        <v>143</v>
      </c>
      <c r="B20" s="174">
        <f t="shared" si="0"/>
        <v>163783.91999999998</v>
      </c>
      <c r="C20" s="180">
        <f>VOV!I22</f>
        <v>60711</v>
      </c>
      <c r="D20" s="176">
        <f>VVS!I22</f>
        <v>0</v>
      </c>
      <c r="E20" s="176">
        <f>CHAES!I22</f>
        <v>779.61</v>
      </c>
      <c r="F20" s="179">
        <f>VOV!C22+VOV!F22+VVS!C22+VVS!F22+CHAES!C22+CHAES!F22+Mnogodet!C22+Mnogodet!F22</f>
        <v>102293.31</v>
      </c>
      <c r="G20" s="5"/>
      <c r="H20" s="5"/>
      <c r="I20" s="5"/>
      <c r="J20" s="5"/>
      <c r="K20" s="5"/>
      <c r="L20" s="5"/>
    </row>
    <row r="21" spans="1:12" ht="16.5" customHeight="1">
      <c r="A21" s="22" t="s">
        <v>144</v>
      </c>
      <c r="B21" s="194">
        <f t="shared" si="0"/>
        <v>0</v>
      </c>
      <c r="C21" s="195">
        <f>VOV!I23</f>
        <v>0</v>
      </c>
      <c r="D21" s="221">
        <f>VVS!I23</f>
        <v>0</v>
      </c>
      <c r="E21" s="221">
        <f>CHAES!I23</f>
        <v>0</v>
      </c>
      <c r="F21" s="225">
        <f>VOV!C23+VOV!F23+VVS!C23+VVS!F23+CHAES!C23+CHAES!F23+Mnogodet!C23+Mnogodet!F23</f>
        <v>0</v>
      </c>
      <c r="G21" s="5"/>
      <c r="H21" s="5"/>
      <c r="I21" s="5"/>
      <c r="J21" s="5"/>
      <c r="K21" s="5"/>
      <c r="L21" s="5"/>
    </row>
    <row r="22" spans="1:12" ht="16.5" customHeight="1">
      <c r="A22" s="39" t="s">
        <v>145</v>
      </c>
      <c r="B22" s="183">
        <f t="shared" si="0"/>
        <v>163783.91999999998</v>
      </c>
      <c r="C22" s="189">
        <f>VOV!I24</f>
        <v>60711</v>
      </c>
      <c r="D22" s="185">
        <f>VVS!I24</f>
        <v>0</v>
      </c>
      <c r="E22" s="185">
        <f>CHAES!I24</f>
        <v>779.61</v>
      </c>
      <c r="F22" s="188">
        <f>VOV!C24+VOV!F24+VVS!C24+VVS!F24+CHAES!C24+CHAES!F24+Mnogodet!C24+Mnogodet!F24</f>
        <v>102293.31</v>
      </c>
      <c r="G22" s="5"/>
      <c r="H22" s="5"/>
      <c r="I22" s="5"/>
      <c r="J22" s="5"/>
      <c r="K22" s="5"/>
      <c r="L22" s="5"/>
    </row>
    <row r="23" spans="1:12" ht="16.5" customHeight="1">
      <c r="A23" s="40" t="s">
        <v>15</v>
      </c>
      <c r="B23" s="226">
        <f t="shared" si="0"/>
        <v>0</v>
      </c>
      <c r="C23" s="227">
        <f>VOV!I25</f>
        <v>0</v>
      </c>
      <c r="D23" s="228">
        <f>VVS!I25</f>
        <v>0</v>
      </c>
      <c r="E23" s="228">
        <f>CHAES!I25</f>
        <v>0</v>
      </c>
      <c r="F23" s="229">
        <f>VOV!C25+VOV!F25+VVS!C25+VVS!F25+CHAES!C25+CHAES!F25+Mnogodet!C25+Mnogodet!F25</f>
        <v>0</v>
      </c>
      <c r="G23" s="5"/>
      <c r="H23" s="5"/>
      <c r="I23" s="5"/>
      <c r="J23" s="5"/>
      <c r="K23" s="5"/>
      <c r="L23" s="5"/>
    </row>
    <row r="24" spans="1:12" ht="16.5" customHeight="1">
      <c r="A24" s="22" t="s">
        <v>144</v>
      </c>
      <c r="B24" s="194">
        <f t="shared" si="0"/>
        <v>0</v>
      </c>
      <c r="C24" s="195">
        <f>VOV!I26</f>
        <v>0</v>
      </c>
      <c r="D24" s="221">
        <f>VVS!I26</f>
        <v>0</v>
      </c>
      <c r="E24" s="221">
        <f>CHAES!I26</f>
        <v>0</v>
      </c>
      <c r="F24" s="225">
        <f>VOV!C26+VOV!F26+VVS!C26+VVS!F26+CHAES!C26+CHAES!F26+Mnogodet!C26+Mnogodet!F26</f>
        <v>0</v>
      </c>
      <c r="G24" s="5"/>
      <c r="H24" s="5"/>
      <c r="I24" s="5"/>
      <c r="J24" s="5"/>
      <c r="K24" s="5"/>
      <c r="L24" s="5"/>
    </row>
    <row r="25" spans="1:12" ht="16.5" customHeight="1">
      <c r="A25" s="39" t="s">
        <v>145</v>
      </c>
      <c r="B25" s="183">
        <f t="shared" si="0"/>
        <v>0</v>
      </c>
      <c r="C25" s="189">
        <f>VOV!I27</f>
        <v>0</v>
      </c>
      <c r="D25" s="185">
        <f>VVS!I27</f>
        <v>0</v>
      </c>
      <c r="E25" s="185">
        <f>CHAES!I27</f>
        <v>0</v>
      </c>
      <c r="F25" s="188">
        <f>VOV!C27+VOV!F27+VVS!C27+VVS!F27+CHAES!C27+CHAES!F27+Mnogodet!C27+Mnogodet!F27</f>
        <v>0</v>
      </c>
      <c r="G25" s="5"/>
      <c r="H25" s="5"/>
      <c r="I25" s="5"/>
      <c r="J25" s="5"/>
      <c r="K25" s="5"/>
      <c r="L25" s="5"/>
    </row>
    <row r="26" spans="1:12" ht="24.75" customHeight="1">
      <c r="A26" s="154" t="s">
        <v>212</v>
      </c>
      <c r="B26" s="503">
        <f t="shared" si="0"/>
        <v>19409.20000000001</v>
      </c>
      <c r="C26" s="235">
        <f>VOV!I28</f>
        <v>0</v>
      </c>
      <c r="D26" s="233">
        <f>VVS!I28</f>
        <v>0</v>
      </c>
      <c r="E26" s="234">
        <f>CHAES!I28</f>
        <v>0</v>
      </c>
      <c r="F26" s="236">
        <f>VOV!C28+VOV!F28+VVS!C28+VVS!F28+CHAES!C28+CHAES!F28+Mnogodet!C28+Mnogodet!F28</f>
        <v>19409.20000000001</v>
      </c>
      <c r="G26" s="5"/>
      <c r="H26" s="5"/>
      <c r="I26" s="5"/>
      <c r="J26" s="5"/>
      <c r="K26" s="5"/>
      <c r="L26" s="5"/>
    </row>
    <row r="27" ht="16.5" customHeight="1"/>
    <row r="28" spans="1:6" ht="16.5" customHeight="1">
      <c r="A28" s="148" t="s">
        <v>246</v>
      </c>
      <c r="B28" s="68"/>
      <c r="C28" s="68"/>
      <c r="D28" s="68"/>
      <c r="E28" s="68"/>
      <c r="F28" s="68"/>
    </row>
    <row r="29" spans="1:6" ht="16.5" customHeight="1">
      <c r="A29" s="68"/>
      <c r="B29" s="68"/>
      <c r="C29" s="68"/>
      <c r="D29" s="68"/>
      <c r="E29" s="68"/>
      <c r="F29" s="68"/>
    </row>
    <row r="30" spans="1:6" ht="16.5" customHeight="1">
      <c r="A30" s="68"/>
      <c r="B30" s="68"/>
      <c r="C30" s="68"/>
      <c r="D30" s="68"/>
      <c r="E30" s="68"/>
      <c r="F30" s="68"/>
    </row>
    <row r="31" spans="1:6" ht="16.5" customHeight="1">
      <c r="A31" s="68"/>
      <c r="B31" s="68"/>
      <c r="C31" s="68"/>
      <c r="D31" s="68"/>
      <c r="E31" s="68"/>
      <c r="F31" s="68"/>
    </row>
    <row r="32" ht="16.5" customHeight="1"/>
    <row r="33" ht="16.5" customHeight="1"/>
    <row r="34" ht="16.5" customHeight="1"/>
    <row r="35" ht="16.5" customHeight="1"/>
    <row r="36" ht="16.5" customHeight="1"/>
    <row r="37" ht="16.5" customHeight="1"/>
  </sheetData>
  <sheetProtection password="CC31" sheet="1" objects="1" scenarios="1"/>
  <mergeCells count="7">
    <mergeCell ref="C8:F8"/>
    <mergeCell ref="A1:F1"/>
    <mergeCell ref="A3:F3"/>
    <mergeCell ref="A4:F4"/>
    <mergeCell ref="A7:A9"/>
    <mergeCell ref="B7:F7"/>
    <mergeCell ref="B8:B9"/>
  </mergeCells>
  <printOptions/>
  <pageMargins left="1.55" right="0.1968503937007874" top="1.08" bottom="0.31" header="0.53" footer="0.1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indexed="11"/>
  </sheetPr>
  <dimension ref="A2:U36"/>
  <sheetViews>
    <sheetView showGridLines="0" zoomScalePageLayoutView="0" workbookViewId="0" topLeftCell="K1">
      <selection activeCell="T22" sqref="T22"/>
    </sheetView>
  </sheetViews>
  <sheetFormatPr defaultColWidth="9.00390625" defaultRowHeight="12.75"/>
  <cols>
    <col min="1" max="1" width="9.75390625" style="2" customWidth="1"/>
    <col min="2" max="2" width="12.75390625" style="2" customWidth="1"/>
    <col min="3" max="6" width="14.75390625" style="2" customWidth="1"/>
    <col min="7" max="8" width="12.75390625" style="2" customWidth="1"/>
    <col min="9" max="17" width="14.75390625" style="2" customWidth="1"/>
    <col min="18" max="18" width="12.75390625" style="2" customWidth="1"/>
    <col min="19" max="19" width="14.75390625" style="2" customWidth="1"/>
    <col min="20" max="20" width="12.75390625" style="2" customWidth="1"/>
    <col min="21" max="21" width="14.75390625" style="2" customWidth="1"/>
    <col min="22" max="16384" width="9.125" style="2" customWidth="1"/>
  </cols>
  <sheetData>
    <row r="1" ht="16.5" customHeight="1"/>
    <row r="2" spans="1:21" ht="16.5" customHeight="1">
      <c r="A2" s="514" t="s">
        <v>248</v>
      </c>
      <c r="B2" s="549"/>
      <c r="C2" s="549"/>
      <c r="D2" s="549"/>
      <c r="E2" s="549"/>
      <c r="F2" s="549"/>
      <c r="G2" s="549"/>
      <c r="H2" s="549"/>
      <c r="I2" s="549"/>
      <c r="J2" s="549"/>
      <c r="K2" s="549"/>
      <c r="L2" s="549"/>
      <c r="M2" s="549"/>
      <c r="N2" s="549"/>
      <c r="O2" s="549"/>
      <c r="P2" s="549"/>
      <c r="Q2" s="549"/>
      <c r="R2" s="549"/>
      <c r="S2" s="549"/>
      <c r="T2" s="549"/>
      <c r="U2" s="549"/>
    </row>
    <row r="3" spans="1:21" ht="24.75" customHeight="1">
      <c r="A3" s="513" t="s">
        <v>218</v>
      </c>
      <c r="B3" s="546"/>
      <c r="C3" s="546"/>
      <c r="D3" s="546"/>
      <c r="E3" s="546"/>
      <c r="F3" s="546"/>
      <c r="G3" s="546"/>
      <c r="H3" s="546"/>
      <c r="I3" s="546"/>
      <c r="J3" s="546"/>
      <c r="K3" s="546"/>
      <c r="L3" s="546"/>
      <c r="M3" s="546"/>
      <c r="N3" s="546"/>
      <c r="O3" s="546"/>
      <c r="P3" s="546"/>
      <c r="Q3" s="546"/>
      <c r="R3" s="546"/>
      <c r="S3" s="546"/>
      <c r="T3" s="546"/>
      <c r="U3" s="546"/>
    </row>
    <row r="4" spans="1:21" ht="16.5" customHeight="1">
      <c r="A4" s="514" t="s">
        <v>251</v>
      </c>
      <c r="B4" s="549"/>
      <c r="C4" s="549"/>
      <c r="D4" s="549"/>
      <c r="E4" s="549"/>
      <c r="F4" s="549"/>
      <c r="G4" s="549"/>
      <c r="H4" s="549"/>
      <c r="I4" s="549"/>
      <c r="J4" s="549"/>
      <c r="K4" s="549"/>
      <c r="L4" s="549"/>
      <c r="M4" s="549"/>
      <c r="N4" s="549"/>
      <c r="O4" s="549"/>
      <c r="P4" s="549"/>
      <c r="Q4" s="549"/>
      <c r="R4" s="549"/>
      <c r="S4" s="549"/>
      <c r="T4" s="549"/>
      <c r="U4" s="549"/>
    </row>
    <row r="5" spans="1:21" ht="24.75" customHeight="1">
      <c r="A5" s="26"/>
      <c r="B5" s="88"/>
      <c r="C5" s="88"/>
      <c r="D5" s="88"/>
      <c r="E5" s="88"/>
      <c r="F5" s="88"/>
      <c r="G5" s="88"/>
      <c r="H5" s="88"/>
      <c r="I5" s="88"/>
      <c r="J5" s="88"/>
      <c r="K5" s="88"/>
      <c r="L5" s="88"/>
      <c r="M5" s="88"/>
      <c r="N5" s="88"/>
      <c r="O5" s="88"/>
      <c r="P5" s="88"/>
      <c r="Q5" s="88"/>
      <c r="R5" s="88"/>
      <c r="S5" s="88"/>
      <c r="T5" s="505" t="s">
        <v>241</v>
      </c>
      <c r="U5" s="88"/>
    </row>
    <row r="6" spans="1:21" ht="16.5" customHeight="1">
      <c r="A6" s="26"/>
      <c r="B6" s="88"/>
      <c r="C6" s="88"/>
      <c r="D6" s="88"/>
      <c r="E6" s="88"/>
      <c r="F6" s="88"/>
      <c r="G6" s="88"/>
      <c r="H6" s="88"/>
      <c r="I6" s="88"/>
      <c r="J6" s="88"/>
      <c r="K6" s="88"/>
      <c r="L6" s="88"/>
      <c r="M6" s="88"/>
      <c r="N6" s="88"/>
      <c r="O6" s="88"/>
      <c r="P6" s="88"/>
      <c r="Q6" s="88"/>
      <c r="R6" s="88"/>
      <c r="S6" s="88"/>
      <c r="T6" s="92" t="s">
        <v>60</v>
      </c>
      <c r="U6" s="88"/>
    </row>
    <row r="7" spans="1:21" ht="82.5" customHeight="1">
      <c r="A7" s="544"/>
      <c r="B7" s="550" t="s">
        <v>211</v>
      </c>
      <c r="C7" s="552"/>
      <c r="D7" s="550" t="s">
        <v>41</v>
      </c>
      <c r="E7" s="551"/>
      <c r="F7" s="551"/>
      <c r="G7" s="551"/>
      <c r="H7" s="552"/>
      <c r="I7" s="544" t="s">
        <v>42</v>
      </c>
      <c r="J7" s="550" t="s">
        <v>87</v>
      </c>
      <c r="K7" s="551"/>
      <c r="L7" s="552"/>
      <c r="M7" s="544" t="s">
        <v>43</v>
      </c>
      <c r="N7" s="544" t="s">
        <v>44</v>
      </c>
      <c r="O7" s="550" t="s">
        <v>88</v>
      </c>
      <c r="P7" s="551"/>
      <c r="Q7" s="551"/>
      <c r="R7" s="552"/>
      <c r="S7" s="550" t="s">
        <v>212</v>
      </c>
      <c r="T7" s="551"/>
      <c r="U7" s="552"/>
    </row>
    <row r="8" spans="1:21" ht="24.75" customHeight="1">
      <c r="A8" s="547"/>
      <c r="B8" s="544" t="s">
        <v>179</v>
      </c>
      <c r="C8" s="544" t="s">
        <v>180</v>
      </c>
      <c r="D8" s="544" t="s">
        <v>45</v>
      </c>
      <c r="E8" s="550" t="s">
        <v>46</v>
      </c>
      <c r="F8" s="552"/>
      <c r="G8" s="544" t="s">
        <v>47</v>
      </c>
      <c r="H8" s="544" t="s">
        <v>48</v>
      </c>
      <c r="I8" s="547"/>
      <c r="J8" s="544" t="s">
        <v>50</v>
      </c>
      <c r="K8" s="550" t="s">
        <v>49</v>
      </c>
      <c r="L8" s="553"/>
      <c r="M8" s="547"/>
      <c r="N8" s="547"/>
      <c r="O8" s="550" t="s">
        <v>49</v>
      </c>
      <c r="P8" s="551"/>
      <c r="Q8" s="551"/>
      <c r="R8" s="552"/>
      <c r="S8" s="544" t="s">
        <v>96</v>
      </c>
      <c r="T8" s="550" t="s">
        <v>61</v>
      </c>
      <c r="U8" s="552"/>
    </row>
    <row r="9" spans="1:21" ht="24.75" customHeight="1">
      <c r="A9" s="547"/>
      <c r="B9" s="547"/>
      <c r="C9" s="547"/>
      <c r="D9" s="547"/>
      <c r="E9" s="544" t="s">
        <v>86</v>
      </c>
      <c r="F9" s="544" t="s">
        <v>55</v>
      </c>
      <c r="G9" s="547"/>
      <c r="H9" s="547"/>
      <c r="I9" s="547"/>
      <c r="J9" s="547"/>
      <c r="K9" s="544" t="s">
        <v>51</v>
      </c>
      <c r="L9" s="544" t="s">
        <v>52</v>
      </c>
      <c r="M9" s="547"/>
      <c r="N9" s="547"/>
      <c r="O9" s="550" t="s">
        <v>53</v>
      </c>
      <c r="P9" s="551"/>
      <c r="Q9" s="552"/>
      <c r="R9" s="544" t="s">
        <v>54</v>
      </c>
      <c r="S9" s="547"/>
      <c r="T9" s="544" t="s">
        <v>179</v>
      </c>
      <c r="U9" s="544" t="s">
        <v>181</v>
      </c>
    </row>
    <row r="10" spans="1:21" ht="16.5" customHeight="1">
      <c r="A10" s="547"/>
      <c r="B10" s="547"/>
      <c r="C10" s="547"/>
      <c r="D10" s="547"/>
      <c r="E10" s="547"/>
      <c r="F10" s="547"/>
      <c r="G10" s="547"/>
      <c r="H10" s="547"/>
      <c r="I10" s="547"/>
      <c r="J10" s="547"/>
      <c r="K10" s="554"/>
      <c r="L10" s="547"/>
      <c r="M10" s="547"/>
      <c r="N10" s="547"/>
      <c r="O10" s="544" t="s">
        <v>56</v>
      </c>
      <c r="P10" s="544" t="s">
        <v>86</v>
      </c>
      <c r="Q10" s="544" t="s">
        <v>55</v>
      </c>
      <c r="R10" s="547"/>
      <c r="S10" s="547"/>
      <c r="T10" s="547"/>
      <c r="U10" s="547"/>
    </row>
    <row r="11" spans="1:21" ht="16.5" customHeight="1">
      <c r="A11" s="548"/>
      <c r="B11" s="548"/>
      <c r="C11" s="548"/>
      <c r="D11" s="548"/>
      <c r="E11" s="548"/>
      <c r="F11" s="548"/>
      <c r="G11" s="548"/>
      <c r="H11" s="548"/>
      <c r="I11" s="548"/>
      <c r="J11" s="548"/>
      <c r="K11" s="555"/>
      <c r="L11" s="548"/>
      <c r="M11" s="548"/>
      <c r="N11" s="548"/>
      <c r="O11" s="548"/>
      <c r="P11" s="548"/>
      <c r="Q11" s="548"/>
      <c r="R11" s="548"/>
      <c r="S11" s="548"/>
      <c r="T11" s="548"/>
      <c r="U11" s="548"/>
    </row>
    <row r="12" spans="1:21" ht="30" customHeight="1">
      <c r="A12" s="414" t="s">
        <v>113</v>
      </c>
      <c r="B12" s="361">
        <f>SUM(B14:B18)</f>
        <v>0</v>
      </c>
      <c r="C12" s="362">
        <f>SUM(C14:C18)</f>
        <v>0</v>
      </c>
      <c r="D12" s="363">
        <f>E12+F12+G12+H12</f>
        <v>0</v>
      </c>
      <c r="E12" s="364">
        <f>SUM(E14:E18)</f>
        <v>0</v>
      </c>
      <c r="F12" s="364">
        <f>SUM(F14:F18)</f>
        <v>0</v>
      </c>
      <c r="G12" s="364">
        <f>SUM(G14:G18)</f>
        <v>0</v>
      </c>
      <c r="H12" s="365">
        <f>SUM(H14:H18)</f>
        <v>0</v>
      </c>
      <c r="I12" s="366">
        <f>C12-D12</f>
        <v>0</v>
      </c>
      <c r="J12" s="363">
        <f>K12+L12</f>
        <v>0</v>
      </c>
      <c r="K12" s="364">
        <f>SUM(K14:K18)</f>
        <v>0</v>
      </c>
      <c r="L12" s="365">
        <f>SUM(L14:L18)</f>
        <v>0</v>
      </c>
      <c r="M12" s="366">
        <f>SUM(M14:M18)</f>
        <v>0</v>
      </c>
      <c r="N12" s="367">
        <f>SUM(N14:N18)</f>
        <v>0</v>
      </c>
      <c r="O12" s="368">
        <f>P12+Q12</f>
        <v>0</v>
      </c>
      <c r="P12" s="369">
        <f>SUM(P14:P18)</f>
        <v>0</v>
      </c>
      <c r="Q12" s="369">
        <f>SUM(Q14:Q18)</f>
        <v>0</v>
      </c>
      <c r="R12" s="370">
        <f>SUM(R14:R18)</f>
        <v>0</v>
      </c>
      <c r="S12" s="363">
        <f aca="true" t="shared" si="0" ref="S12:S18">M12-(O12+R12)</f>
        <v>0</v>
      </c>
      <c r="T12" s="364">
        <f>SUM(T14:T18)</f>
        <v>0</v>
      </c>
      <c r="U12" s="362">
        <f aca="true" t="shared" si="1" ref="U12:U18">C12-B12+M12-(D12+O12+R12)+T12</f>
        <v>0</v>
      </c>
    </row>
    <row r="13" spans="1:21" ht="16.5" customHeight="1">
      <c r="A13" s="159" t="s">
        <v>49</v>
      </c>
      <c r="B13" s="354"/>
      <c r="C13" s="229"/>
      <c r="D13" s="227"/>
      <c r="E13" s="228"/>
      <c r="F13" s="228"/>
      <c r="G13" s="228"/>
      <c r="H13" s="371"/>
      <c r="I13" s="226"/>
      <c r="J13" s="227"/>
      <c r="K13" s="228"/>
      <c r="L13" s="371"/>
      <c r="M13" s="226"/>
      <c r="N13" s="372"/>
      <c r="O13" s="373"/>
      <c r="P13" s="374"/>
      <c r="Q13" s="374"/>
      <c r="R13" s="375"/>
      <c r="S13" s="227"/>
      <c r="T13" s="228"/>
      <c r="U13" s="229"/>
    </row>
    <row r="14" spans="1:21" ht="16.5" customHeight="1">
      <c r="A14" s="93" t="s">
        <v>226</v>
      </c>
      <c r="B14" s="376"/>
      <c r="C14" s="377"/>
      <c r="D14" s="378">
        <f>E14+F14+G14+H14</f>
        <v>0</v>
      </c>
      <c r="E14" s="379"/>
      <c r="F14" s="379"/>
      <c r="G14" s="379"/>
      <c r="H14" s="380"/>
      <c r="I14" s="381">
        <f>C14-D14</f>
        <v>0</v>
      </c>
      <c r="J14" s="378">
        <f>K14+L14</f>
        <v>0</v>
      </c>
      <c r="K14" s="379"/>
      <c r="L14" s="380"/>
      <c r="M14" s="382"/>
      <c r="N14" s="383"/>
      <c r="O14" s="384">
        <f>P14+Q14</f>
        <v>0</v>
      </c>
      <c r="P14" s="379"/>
      <c r="Q14" s="379"/>
      <c r="R14" s="377"/>
      <c r="S14" s="378">
        <f t="shared" si="0"/>
        <v>0</v>
      </c>
      <c r="T14" s="379"/>
      <c r="U14" s="385">
        <f t="shared" si="1"/>
        <v>0</v>
      </c>
    </row>
    <row r="15" spans="1:21" ht="16.5" customHeight="1">
      <c r="A15" s="93" t="s">
        <v>227</v>
      </c>
      <c r="B15" s="376"/>
      <c r="C15" s="377"/>
      <c r="D15" s="378">
        <f>E15+F15+G15+H15</f>
        <v>0</v>
      </c>
      <c r="E15" s="379"/>
      <c r="F15" s="379"/>
      <c r="G15" s="379"/>
      <c r="H15" s="380"/>
      <c r="I15" s="381">
        <f>C15-D15</f>
        <v>0</v>
      </c>
      <c r="J15" s="378">
        <f>K15+L15</f>
        <v>0</v>
      </c>
      <c r="K15" s="379"/>
      <c r="L15" s="380"/>
      <c r="M15" s="382"/>
      <c r="N15" s="383"/>
      <c r="O15" s="384">
        <f>P15+Q15</f>
        <v>0</v>
      </c>
      <c r="P15" s="379"/>
      <c r="Q15" s="379"/>
      <c r="R15" s="377"/>
      <c r="S15" s="378">
        <f t="shared" si="0"/>
        <v>0</v>
      </c>
      <c r="T15" s="379"/>
      <c r="U15" s="385">
        <f t="shared" si="1"/>
        <v>0</v>
      </c>
    </row>
    <row r="16" spans="1:21" ht="16.5" customHeight="1">
      <c r="A16" s="93" t="s">
        <v>228</v>
      </c>
      <c r="B16" s="376"/>
      <c r="C16" s="377"/>
      <c r="D16" s="378">
        <f>E16+F16+G16+H16</f>
        <v>0</v>
      </c>
      <c r="E16" s="379"/>
      <c r="F16" s="379"/>
      <c r="G16" s="379"/>
      <c r="H16" s="380"/>
      <c r="I16" s="381">
        <f>C16-D16</f>
        <v>0</v>
      </c>
      <c r="J16" s="378">
        <f>K16+L16</f>
        <v>0</v>
      </c>
      <c r="K16" s="379"/>
      <c r="L16" s="380"/>
      <c r="M16" s="382"/>
      <c r="N16" s="383"/>
      <c r="O16" s="384">
        <f>P16+Q16</f>
        <v>0</v>
      </c>
      <c r="P16" s="379"/>
      <c r="Q16" s="379"/>
      <c r="R16" s="377"/>
      <c r="S16" s="378">
        <f t="shared" si="0"/>
        <v>0</v>
      </c>
      <c r="T16" s="379"/>
      <c r="U16" s="385">
        <f t="shared" si="1"/>
        <v>0</v>
      </c>
    </row>
    <row r="17" spans="1:21" ht="16.5" customHeight="1">
      <c r="A17" s="93" t="s">
        <v>117</v>
      </c>
      <c r="B17" s="376"/>
      <c r="C17" s="377"/>
      <c r="D17" s="378">
        <f>E17+F17+G17+H17</f>
        <v>0</v>
      </c>
      <c r="E17" s="379"/>
      <c r="F17" s="379"/>
      <c r="G17" s="379"/>
      <c r="H17" s="380"/>
      <c r="I17" s="381">
        <f>C17-D17</f>
        <v>0</v>
      </c>
      <c r="J17" s="378">
        <f>K17+L17</f>
        <v>0</v>
      </c>
      <c r="K17" s="379"/>
      <c r="L17" s="380"/>
      <c r="M17" s="382"/>
      <c r="N17" s="383"/>
      <c r="O17" s="384">
        <f>P17+Q17</f>
        <v>0</v>
      </c>
      <c r="P17" s="379"/>
      <c r="Q17" s="379"/>
      <c r="R17" s="377"/>
      <c r="S17" s="378">
        <f t="shared" si="0"/>
        <v>0</v>
      </c>
      <c r="T17" s="379"/>
      <c r="U17" s="385">
        <f t="shared" si="1"/>
        <v>0</v>
      </c>
    </row>
    <row r="18" spans="1:21" ht="16.5" customHeight="1">
      <c r="A18" s="93" t="s">
        <v>229</v>
      </c>
      <c r="B18" s="376"/>
      <c r="C18" s="377"/>
      <c r="D18" s="378">
        <f>E18+F18+G18+H18</f>
        <v>0</v>
      </c>
      <c r="E18" s="379"/>
      <c r="F18" s="379"/>
      <c r="G18" s="379"/>
      <c r="H18" s="380"/>
      <c r="I18" s="381">
        <f>C18-D18</f>
        <v>0</v>
      </c>
      <c r="J18" s="378">
        <f>K18+L18</f>
        <v>0</v>
      </c>
      <c r="K18" s="379"/>
      <c r="L18" s="380"/>
      <c r="M18" s="382"/>
      <c r="N18" s="383"/>
      <c r="O18" s="384">
        <f>P18+Q18</f>
        <v>0</v>
      </c>
      <c r="P18" s="379"/>
      <c r="Q18" s="379"/>
      <c r="R18" s="377"/>
      <c r="S18" s="378">
        <f t="shared" si="0"/>
        <v>0</v>
      </c>
      <c r="T18" s="379"/>
      <c r="U18" s="385">
        <f t="shared" si="1"/>
        <v>0</v>
      </c>
    </row>
    <row r="19" spans="1:21" s="15" customFormat="1" ht="16.5" customHeight="1">
      <c r="A19" s="94"/>
      <c r="B19" s="224"/>
      <c r="C19" s="267"/>
      <c r="D19" s="223"/>
      <c r="E19" s="266"/>
      <c r="F19" s="266"/>
      <c r="G19" s="266"/>
      <c r="H19" s="386"/>
      <c r="I19" s="230"/>
      <c r="J19" s="223"/>
      <c r="K19" s="266"/>
      <c r="L19" s="386"/>
      <c r="M19" s="230"/>
      <c r="N19" s="387"/>
      <c r="O19" s="388"/>
      <c r="P19" s="389"/>
      <c r="Q19" s="389"/>
      <c r="R19" s="390"/>
      <c r="S19" s="223"/>
      <c r="T19" s="266"/>
      <c r="U19" s="267"/>
    </row>
    <row r="20" spans="1:21" ht="30" customHeight="1">
      <c r="A20" s="415" t="s">
        <v>57</v>
      </c>
      <c r="B20" s="391"/>
      <c r="C20" s="392"/>
      <c r="D20" s="393">
        <f>E20+F20+G20+H20</f>
        <v>0</v>
      </c>
      <c r="E20" s="394"/>
      <c r="F20" s="394"/>
      <c r="G20" s="394"/>
      <c r="H20" s="395"/>
      <c r="I20" s="396">
        <f aca="true" t="shared" si="2" ref="I20:I25">C20-D20</f>
        <v>0</v>
      </c>
      <c r="J20" s="393">
        <f aca="true" t="shared" si="3" ref="J20:J25">K20+L20</f>
        <v>108877.91</v>
      </c>
      <c r="K20" s="394">
        <v>108877.91</v>
      </c>
      <c r="L20" s="395"/>
      <c r="M20" s="331">
        <v>121702.51</v>
      </c>
      <c r="N20" s="397">
        <v>102293.31</v>
      </c>
      <c r="O20" s="398">
        <f aca="true" t="shared" si="4" ref="O20:O25">P20+Q20</f>
        <v>102293.31</v>
      </c>
      <c r="P20" s="394"/>
      <c r="Q20" s="394">
        <v>102293.31</v>
      </c>
      <c r="R20" s="392"/>
      <c r="S20" s="399">
        <f>M20-(O20+R20)</f>
        <v>19409.199999999997</v>
      </c>
      <c r="T20" s="400"/>
      <c r="U20" s="401">
        <f>C20-B20+M20-(D20+O20+R20)+T20</f>
        <v>19409.199999999997</v>
      </c>
    </row>
    <row r="21" spans="1:21" ht="16.5" customHeight="1">
      <c r="A21" s="17"/>
      <c r="B21" s="203"/>
      <c r="C21" s="188"/>
      <c r="D21" s="189"/>
      <c r="E21" s="185"/>
      <c r="F21" s="185"/>
      <c r="G21" s="185"/>
      <c r="H21" s="186"/>
      <c r="I21" s="183"/>
      <c r="J21" s="189"/>
      <c r="K21" s="185"/>
      <c r="L21" s="186"/>
      <c r="M21" s="183"/>
      <c r="N21" s="337"/>
      <c r="O21" s="203"/>
      <c r="P21" s="185"/>
      <c r="Q21" s="185"/>
      <c r="R21" s="188"/>
      <c r="S21" s="189"/>
      <c r="T21" s="185"/>
      <c r="U21" s="188"/>
    </row>
    <row r="22" spans="1:21" ht="30" customHeight="1">
      <c r="A22" s="416" t="s">
        <v>58</v>
      </c>
      <c r="B22" s="402"/>
      <c r="C22" s="403"/>
      <c r="D22" s="404">
        <f>E22+F22+G22+H22</f>
        <v>0</v>
      </c>
      <c r="E22" s="405"/>
      <c r="F22" s="405"/>
      <c r="G22" s="405"/>
      <c r="H22" s="406"/>
      <c r="I22" s="407">
        <f t="shared" si="2"/>
        <v>0</v>
      </c>
      <c r="J22" s="404">
        <f t="shared" si="3"/>
        <v>65506.09</v>
      </c>
      <c r="K22" s="405">
        <v>65506.09</v>
      </c>
      <c r="L22" s="406"/>
      <c r="M22" s="408">
        <v>61490.61</v>
      </c>
      <c r="N22" s="409">
        <v>61490.61</v>
      </c>
      <c r="O22" s="410">
        <f t="shared" si="4"/>
        <v>61490.61</v>
      </c>
      <c r="P22" s="405"/>
      <c r="Q22" s="405">
        <v>61490.61</v>
      </c>
      <c r="R22" s="403"/>
      <c r="S22" s="404">
        <f>M22-(O22+R22)</f>
        <v>0</v>
      </c>
      <c r="T22" s="405"/>
      <c r="U22" s="411">
        <f>C22-B22+M22-(D22+O22+R22)+T22</f>
        <v>0</v>
      </c>
    </row>
    <row r="23" spans="1:21" ht="16.5" customHeight="1">
      <c r="A23" s="160" t="s">
        <v>49</v>
      </c>
      <c r="B23" s="198"/>
      <c r="C23" s="225"/>
      <c r="D23" s="195"/>
      <c r="E23" s="221"/>
      <c r="F23" s="221"/>
      <c r="G23" s="221"/>
      <c r="H23" s="222"/>
      <c r="I23" s="194"/>
      <c r="J23" s="195"/>
      <c r="K23" s="221"/>
      <c r="L23" s="222"/>
      <c r="M23" s="194"/>
      <c r="N23" s="334"/>
      <c r="O23" s="198"/>
      <c r="P23" s="221"/>
      <c r="Q23" s="221"/>
      <c r="R23" s="225"/>
      <c r="S23" s="195"/>
      <c r="T23" s="221"/>
      <c r="U23" s="225"/>
    </row>
    <row r="24" spans="1:21" ht="16.5" customHeight="1">
      <c r="A24" s="16"/>
      <c r="B24" s="198"/>
      <c r="C24" s="225"/>
      <c r="D24" s="195"/>
      <c r="E24" s="221"/>
      <c r="F24" s="221"/>
      <c r="G24" s="221"/>
      <c r="H24" s="222"/>
      <c r="I24" s="194"/>
      <c r="J24" s="195"/>
      <c r="K24" s="221"/>
      <c r="L24" s="222"/>
      <c r="M24" s="194"/>
      <c r="N24" s="334"/>
      <c r="O24" s="198"/>
      <c r="P24" s="221"/>
      <c r="Q24" s="221"/>
      <c r="R24" s="225"/>
      <c r="S24" s="195"/>
      <c r="T24" s="221"/>
      <c r="U24" s="225"/>
    </row>
    <row r="25" spans="1:21" ht="39.75" customHeight="1">
      <c r="A25" s="16" t="s">
        <v>59</v>
      </c>
      <c r="B25" s="278"/>
      <c r="C25" s="199"/>
      <c r="D25" s="195">
        <f>E25+F25+G25+H25</f>
        <v>0</v>
      </c>
      <c r="E25" s="196"/>
      <c r="F25" s="196"/>
      <c r="G25" s="196"/>
      <c r="H25" s="197"/>
      <c r="I25" s="194">
        <f t="shared" si="2"/>
        <v>0</v>
      </c>
      <c r="J25" s="195">
        <f t="shared" si="3"/>
        <v>62726.48</v>
      </c>
      <c r="K25" s="196">
        <v>62726.48</v>
      </c>
      <c r="L25" s="197"/>
      <c r="M25" s="333">
        <v>60711</v>
      </c>
      <c r="N25" s="412">
        <v>60711</v>
      </c>
      <c r="O25" s="198">
        <f t="shared" si="4"/>
        <v>60711</v>
      </c>
      <c r="P25" s="196"/>
      <c r="Q25" s="196">
        <v>60711</v>
      </c>
      <c r="R25" s="199"/>
      <c r="S25" s="195">
        <f>M25-(O25+R25)</f>
        <v>0</v>
      </c>
      <c r="T25" s="196"/>
      <c r="U25" s="225">
        <f>C25-B25+M25-(D25+O25+R25)+T25</f>
        <v>0</v>
      </c>
    </row>
    <row r="26" spans="1:21" ht="16.5" customHeight="1">
      <c r="A26" s="18"/>
      <c r="B26" s="224"/>
      <c r="C26" s="267"/>
      <c r="D26" s="223"/>
      <c r="E26" s="266"/>
      <c r="F26" s="266"/>
      <c r="G26" s="266"/>
      <c r="H26" s="386"/>
      <c r="I26" s="230"/>
      <c r="J26" s="223"/>
      <c r="K26" s="266"/>
      <c r="L26" s="386"/>
      <c r="M26" s="230"/>
      <c r="N26" s="336"/>
      <c r="O26" s="224"/>
      <c r="P26" s="266"/>
      <c r="Q26" s="266"/>
      <c r="R26" s="267"/>
      <c r="S26" s="223"/>
      <c r="T26" s="266"/>
      <c r="U26" s="267"/>
    </row>
    <row r="27" spans="1:21" s="14" customFormat="1" ht="16.5" customHeight="1">
      <c r="A27" s="19" t="s">
        <v>1</v>
      </c>
      <c r="B27" s="361">
        <f>B12+B20+B22</f>
        <v>0</v>
      </c>
      <c r="C27" s="362">
        <f aca="true" t="shared" si="5" ref="C27:U27">C12+C20+C22</f>
        <v>0</v>
      </c>
      <c r="D27" s="363">
        <f t="shared" si="5"/>
        <v>0</v>
      </c>
      <c r="E27" s="364">
        <f t="shared" si="5"/>
        <v>0</v>
      </c>
      <c r="F27" s="364">
        <f t="shared" si="5"/>
        <v>0</v>
      </c>
      <c r="G27" s="364">
        <f t="shared" si="5"/>
        <v>0</v>
      </c>
      <c r="H27" s="365">
        <f t="shared" si="5"/>
        <v>0</v>
      </c>
      <c r="I27" s="366">
        <f t="shared" si="5"/>
        <v>0</v>
      </c>
      <c r="J27" s="363">
        <f t="shared" si="5"/>
        <v>174384</v>
      </c>
      <c r="K27" s="364">
        <f t="shared" si="5"/>
        <v>174384</v>
      </c>
      <c r="L27" s="365">
        <f t="shared" si="5"/>
        <v>0</v>
      </c>
      <c r="M27" s="366">
        <f t="shared" si="5"/>
        <v>183193.12</v>
      </c>
      <c r="N27" s="413">
        <f t="shared" si="5"/>
        <v>163783.91999999998</v>
      </c>
      <c r="O27" s="361">
        <f t="shared" si="5"/>
        <v>163783.91999999998</v>
      </c>
      <c r="P27" s="364">
        <f t="shared" si="5"/>
        <v>0</v>
      </c>
      <c r="Q27" s="364">
        <f t="shared" si="5"/>
        <v>163783.91999999998</v>
      </c>
      <c r="R27" s="362">
        <f t="shared" si="5"/>
        <v>0</v>
      </c>
      <c r="S27" s="363">
        <f t="shared" si="5"/>
        <v>19409.199999999997</v>
      </c>
      <c r="T27" s="364">
        <f t="shared" si="5"/>
        <v>0</v>
      </c>
      <c r="U27" s="362">
        <f t="shared" si="5"/>
        <v>19409.199999999997</v>
      </c>
    </row>
    <row r="29" spans="1:6" ht="16.5" customHeight="1">
      <c r="A29" s="170"/>
      <c r="B29" s="171"/>
      <c r="C29" s="171"/>
      <c r="D29" s="171"/>
      <c r="E29" s="72"/>
      <c r="F29" s="72"/>
    </row>
    <row r="30" spans="1:6" ht="16.5" customHeight="1">
      <c r="A30" s="72"/>
      <c r="B30" s="72"/>
      <c r="C30" s="72"/>
      <c r="D30" s="72"/>
      <c r="E30" s="72"/>
      <c r="F30" s="72"/>
    </row>
    <row r="31" spans="1:7" ht="16.5" customHeight="1">
      <c r="A31" s="148" t="s">
        <v>246</v>
      </c>
      <c r="B31" s="25"/>
      <c r="C31" s="25"/>
      <c r="D31" s="25"/>
      <c r="E31" s="23"/>
      <c r="F31" s="23"/>
      <c r="G31" s="68"/>
    </row>
    <row r="32" spans="1:7" ht="16.5" customHeight="1">
      <c r="A32" s="23"/>
      <c r="B32" s="23"/>
      <c r="C32" s="23"/>
      <c r="D32" s="23"/>
      <c r="E32" s="23"/>
      <c r="F32" s="23"/>
      <c r="G32" s="68"/>
    </row>
    <row r="33" spans="1:7" ht="16.5" customHeight="1">
      <c r="A33" s="68"/>
      <c r="B33" s="68"/>
      <c r="C33" s="68"/>
      <c r="D33" s="68"/>
      <c r="E33" s="68"/>
      <c r="F33" s="68"/>
      <c r="G33" s="68"/>
    </row>
    <row r="34" spans="1:7" ht="16.5" customHeight="1">
      <c r="A34" s="68"/>
      <c r="B34" s="68"/>
      <c r="C34" s="68"/>
      <c r="D34" s="68"/>
      <c r="E34" s="68"/>
      <c r="F34" s="68"/>
      <c r="G34" s="68"/>
    </row>
    <row r="35" ht="16.5" customHeight="1">
      <c r="A35" s="172" t="s">
        <v>223</v>
      </c>
    </row>
    <row r="36" spans="1:2" ht="16.5" customHeight="1">
      <c r="A36" s="69"/>
      <c r="B36" s="69"/>
    </row>
    <row r="37" ht="16.5" customHeight="1"/>
    <row r="38" ht="16.5" customHeight="1"/>
    <row r="39" ht="16.5" customHeight="1"/>
    <row r="40" ht="16.5" customHeight="1"/>
    <row r="41" ht="16.5" customHeight="1"/>
    <row r="42" ht="16.5" customHeight="1"/>
  </sheetData>
  <sheetProtection password="CC31" sheet="1" objects="1" scenarios="1"/>
  <mergeCells count="34">
    <mergeCell ref="N7:N11"/>
    <mergeCell ref="O7:R7"/>
    <mergeCell ref="O8:R8"/>
    <mergeCell ref="O9:Q9"/>
    <mergeCell ref="O10:O11"/>
    <mergeCell ref="P10:P11"/>
    <mergeCell ref="Q10:Q11"/>
    <mergeCell ref="R9:R11"/>
    <mergeCell ref="E9:E11"/>
    <mergeCell ref="J7:L7"/>
    <mergeCell ref="J8:J11"/>
    <mergeCell ref="K8:L8"/>
    <mergeCell ref="K9:K11"/>
    <mergeCell ref="L9:L11"/>
    <mergeCell ref="U9:U11"/>
    <mergeCell ref="M7:M11"/>
    <mergeCell ref="A2:U2"/>
    <mergeCell ref="A7:A11"/>
    <mergeCell ref="B7:C7"/>
    <mergeCell ref="B8:B11"/>
    <mergeCell ref="C8:C11"/>
    <mergeCell ref="D7:H7"/>
    <mergeCell ref="D8:D11"/>
    <mergeCell ref="E8:F8"/>
    <mergeCell ref="A3:U3"/>
    <mergeCell ref="G8:G11"/>
    <mergeCell ref="H8:H11"/>
    <mergeCell ref="A4:U4"/>
    <mergeCell ref="I7:I11"/>
    <mergeCell ref="F9:F11"/>
    <mergeCell ref="S7:U7"/>
    <mergeCell ref="S8:S11"/>
    <mergeCell ref="T8:U8"/>
    <mergeCell ref="T9:T11"/>
  </mergeCells>
  <printOptions/>
  <pageMargins left="0.17" right="0.18" top="1.35" bottom="1" header="0.5" footer="0.5"/>
  <pageSetup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dimension ref="A2:H58"/>
  <sheetViews>
    <sheetView showGridLines="0" zoomScalePageLayoutView="0" workbookViewId="0" topLeftCell="A1">
      <selection activeCell="A6" sqref="A6"/>
    </sheetView>
  </sheetViews>
  <sheetFormatPr defaultColWidth="9.00390625" defaultRowHeight="12.75"/>
  <cols>
    <col min="1" max="1" width="31.75390625" style="35" customWidth="1"/>
    <col min="2" max="5" width="14.75390625" style="35" customWidth="1"/>
    <col min="6" max="16384" width="9.125" style="35" customWidth="1"/>
  </cols>
  <sheetData>
    <row r="1" ht="16.5" customHeight="1"/>
    <row r="2" spans="1:5" ht="30" customHeight="1">
      <c r="A2" s="523" t="s">
        <v>182</v>
      </c>
      <c r="B2" s="523"/>
      <c r="C2" s="523"/>
      <c r="D2" s="523"/>
      <c r="E2" s="523"/>
    </row>
    <row r="3" spans="1:5" ht="16.5" customHeight="1">
      <c r="A3" s="144"/>
      <c r="B3" s="144"/>
      <c r="C3" s="144"/>
      <c r="D3" s="144"/>
      <c r="E3" s="144"/>
    </row>
    <row r="4" spans="1:5" ht="16.5" customHeight="1">
      <c r="A4" s="525" t="s">
        <v>245</v>
      </c>
      <c r="B4" s="525"/>
      <c r="C4" s="525"/>
      <c r="D4" s="525"/>
      <c r="E4" s="525"/>
    </row>
    <row r="5" spans="1:5" ht="16.5" customHeight="1">
      <c r="A5" s="525" t="s">
        <v>251</v>
      </c>
      <c r="B5" s="525"/>
      <c r="C5" s="525"/>
      <c r="D5" s="525"/>
      <c r="E5" s="525"/>
    </row>
    <row r="6" ht="16.5" customHeight="1">
      <c r="E6" s="505" t="s">
        <v>242</v>
      </c>
    </row>
    <row r="7" spans="1:5" ht="39.75" customHeight="1">
      <c r="A7" s="528"/>
      <c r="B7" s="522" t="s">
        <v>1</v>
      </c>
      <c r="C7" s="87" t="s">
        <v>120</v>
      </c>
      <c r="D7" s="87" t="s">
        <v>122</v>
      </c>
      <c r="E7" s="87" t="s">
        <v>121</v>
      </c>
    </row>
    <row r="8" spans="1:8" ht="16.5" customHeight="1">
      <c r="A8" s="556"/>
      <c r="B8" s="557"/>
      <c r="C8" s="522" t="s">
        <v>123</v>
      </c>
      <c r="D8" s="558" t="s">
        <v>119</v>
      </c>
      <c r="E8" s="558" t="s">
        <v>118</v>
      </c>
      <c r="H8" s="5"/>
    </row>
    <row r="9" spans="1:8" ht="86.25" customHeight="1">
      <c r="A9" s="508"/>
      <c r="B9" s="510"/>
      <c r="C9" s="510"/>
      <c r="D9" s="559"/>
      <c r="E9" s="559"/>
      <c r="H9" s="5"/>
    </row>
    <row r="10" spans="1:8" ht="16.5" customHeight="1">
      <c r="A10" s="22" t="s">
        <v>66</v>
      </c>
      <c r="B10" s="194">
        <f aca="true" t="shared" si="0" ref="B10:B26">SUM(C10:E10)</f>
        <v>0</v>
      </c>
      <c r="C10" s="178">
        <v>0</v>
      </c>
      <c r="D10" s="181"/>
      <c r="E10" s="182">
        <v>0</v>
      </c>
      <c r="H10" s="5"/>
    </row>
    <row r="11" spans="1:5" ht="16.5" customHeight="1">
      <c r="A11" s="39" t="s">
        <v>67</v>
      </c>
      <c r="B11" s="183">
        <f t="shared" si="0"/>
        <v>0</v>
      </c>
      <c r="C11" s="187">
        <v>0</v>
      </c>
      <c r="D11" s="190"/>
      <c r="E11" s="191">
        <v>0</v>
      </c>
    </row>
    <row r="12" spans="1:5" ht="24.75" customHeight="1">
      <c r="A12" s="67" t="s">
        <v>210</v>
      </c>
      <c r="B12" s="174">
        <f t="shared" si="0"/>
        <v>0</v>
      </c>
      <c r="C12" s="178"/>
      <c r="D12" s="181"/>
      <c r="E12" s="182"/>
    </row>
    <row r="13" spans="1:5" ht="16.5" customHeight="1">
      <c r="A13" s="22" t="s">
        <v>9</v>
      </c>
      <c r="B13" s="194">
        <f t="shared" si="0"/>
        <v>0</v>
      </c>
      <c r="C13" s="278"/>
      <c r="D13" s="196"/>
      <c r="E13" s="199"/>
    </row>
    <row r="14" spans="1:5" ht="16.5" customHeight="1">
      <c r="A14" s="22" t="s">
        <v>10</v>
      </c>
      <c r="B14" s="194">
        <f t="shared" si="0"/>
        <v>0</v>
      </c>
      <c r="C14" s="278"/>
      <c r="D14" s="196"/>
      <c r="E14" s="199"/>
    </row>
    <row r="15" spans="1:5" ht="24.75" customHeight="1">
      <c r="A15" s="24" t="s">
        <v>109</v>
      </c>
      <c r="B15" s="194">
        <f t="shared" si="0"/>
        <v>0</v>
      </c>
      <c r="C15" s="278"/>
      <c r="D15" s="200"/>
      <c r="E15" s="202"/>
    </row>
    <row r="16" spans="1:5" ht="16.5" customHeight="1">
      <c r="A16" s="24" t="s">
        <v>68</v>
      </c>
      <c r="B16" s="183">
        <f t="shared" si="0"/>
        <v>0</v>
      </c>
      <c r="C16" s="203">
        <f>C12-C13-C14-C15</f>
        <v>0</v>
      </c>
      <c r="D16" s="185">
        <f>D12-D13-D14-D15</f>
        <v>0</v>
      </c>
      <c r="E16" s="188">
        <f>E12-E13-E14-E15</f>
        <v>0</v>
      </c>
    </row>
    <row r="17" spans="1:5" ht="16.5" customHeight="1">
      <c r="A17" s="41" t="s">
        <v>110</v>
      </c>
      <c r="B17" s="213">
        <f t="shared" si="0"/>
        <v>0</v>
      </c>
      <c r="C17" s="279"/>
      <c r="D17" s="206"/>
      <c r="E17" s="209"/>
    </row>
    <row r="18" spans="1:5" ht="16.5" customHeight="1">
      <c r="A18" s="44" t="s">
        <v>36</v>
      </c>
      <c r="B18" s="204">
        <f t="shared" si="0"/>
        <v>0</v>
      </c>
      <c r="C18" s="280"/>
      <c r="D18" s="211"/>
      <c r="E18" s="212"/>
    </row>
    <row r="19" spans="1:5" ht="16.5" customHeight="1">
      <c r="A19" s="20" t="s">
        <v>20</v>
      </c>
      <c r="B19" s="213">
        <f t="shared" si="0"/>
        <v>0</v>
      </c>
      <c r="C19" s="208">
        <f>C20+C23</f>
        <v>0</v>
      </c>
      <c r="D19" s="216">
        <f>D20+D23</f>
        <v>0</v>
      </c>
      <c r="E19" s="218">
        <f>E20+E23</f>
        <v>0</v>
      </c>
    </row>
    <row r="20" spans="1:5" ht="24.75" customHeight="1">
      <c r="A20" s="21" t="s">
        <v>14</v>
      </c>
      <c r="B20" s="174">
        <f t="shared" si="0"/>
        <v>0</v>
      </c>
      <c r="C20" s="193">
        <f>SUM(C21:C22)</f>
        <v>0</v>
      </c>
      <c r="D20" s="176">
        <f>SUM(D21:D22)</f>
        <v>0</v>
      </c>
      <c r="E20" s="179">
        <f>SUM(E21:E22)</f>
        <v>0</v>
      </c>
    </row>
    <row r="21" spans="1:5" ht="16.5" customHeight="1">
      <c r="A21" s="24" t="s">
        <v>144</v>
      </c>
      <c r="B21" s="230">
        <f t="shared" si="0"/>
        <v>0</v>
      </c>
      <c r="C21" s="281"/>
      <c r="D21" s="200"/>
      <c r="E21" s="202"/>
    </row>
    <row r="22" spans="1:5" ht="16.5" customHeight="1">
      <c r="A22" s="39" t="s">
        <v>145</v>
      </c>
      <c r="B22" s="183">
        <f t="shared" si="0"/>
        <v>0</v>
      </c>
      <c r="C22" s="187"/>
      <c r="D22" s="190"/>
      <c r="E22" s="191"/>
    </row>
    <row r="23" spans="1:5" ht="24.75" customHeight="1">
      <c r="A23" s="121" t="s">
        <v>15</v>
      </c>
      <c r="B23" s="204">
        <f t="shared" si="0"/>
        <v>0</v>
      </c>
      <c r="C23" s="215">
        <f>SUM(C24:C25)</f>
        <v>0</v>
      </c>
      <c r="D23" s="219">
        <f>SUM(D24:D25)</f>
        <v>0</v>
      </c>
      <c r="E23" s="220">
        <f>SUM(E24:E25)</f>
        <v>0</v>
      </c>
    </row>
    <row r="24" spans="1:5" ht="16.5" customHeight="1">
      <c r="A24" s="24" t="s">
        <v>144</v>
      </c>
      <c r="B24" s="230">
        <f t="shared" si="0"/>
        <v>0</v>
      </c>
      <c r="C24" s="281"/>
      <c r="D24" s="200"/>
      <c r="E24" s="202"/>
    </row>
    <row r="25" spans="1:5" ht="16.5" customHeight="1">
      <c r="A25" s="24" t="s">
        <v>145</v>
      </c>
      <c r="B25" s="230">
        <f t="shared" si="0"/>
        <v>0</v>
      </c>
      <c r="C25" s="281"/>
      <c r="D25" s="200"/>
      <c r="E25" s="202"/>
    </row>
    <row r="26" spans="1:5" ht="24.75" customHeight="1">
      <c r="A26" s="154" t="s">
        <v>212</v>
      </c>
      <c r="B26" s="213">
        <f t="shared" si="0"/>
        <v>0</v>
      </c>
      <c r="C26" s="208">
        <f>C16+C17-C19</f>
        <v>0</v>
      </c>
      <c r="D26" s="216">
        <f>D16+D17-D19</f>
        <v>0</v>
      </c>
      <c r="E26" s="218">
        <f>E16+E17-E19</f>
        <v>0</v>
      </c>
    </row>
    <row r="27" spans="1:6" ht="16.5" customHeight="1">
      <c r="A27" s="5"/>
      <c r="B27" s="5"/>
      <c r="C27" s="5"/>
      <c r="D27" s="5"/>
      <c r="E27" s="5"/>
      <c r="F27" s="5"/>
    </row>
    <row r="28" spans="1:6" ht="16.5" customHeight="1">
      <c r="A28" s="148" t="s">
        <v>246</v>
      </c>
      <c r="B28" s="101"/>
      <c r="C28" s="101"/>
      <c r="D28" s="101"/>
      <c r="E28" s="101"/>
      <c r="F28" s="5"/>
    </row>
    <row r="29" spans="1:6" ht="16.5" customHeight="1">
      <c r="A29" s="101"/>
      <c r="B29" s="101"/>
      <c r="C29" s="101"/>
      <c r="D29" s="101"/>
      <c r="E29" s="101"/>
      <c r="F29" s="5"/>
    </row>
    <row r="30" spans="1:6" ht="16.5" customHeight="1">
      <c r="A30" s="101"/>
      <c r="B30" s="101"/>
      <c r="C30" s="101"/>
      <c r="D30" s="101"/>
      <c r="E30" s="101"/>
      <c r="F30" s="5"/>
    </row>
    <row r="31" spans="1:6" ht="16.5" customHeight="1">
      <c r="A31" s="101"/>
      <c r="B31" s="101"/>
      <c r="C31" s="101"/>
      <c r="D31" s="101"/>
      <c r="E31" s="101"/>
      <c r="F31" s="5"/>
    </row>
    <row r="32" spans="1:6" ht="16.5" customHeight="1">
      <c r="A32" s="5"/>
      <c r="B32" s="5"/>
      <c r="C32" s="5"/>
      <c r="D32" s="5"/>
      <c r="E32" s="5"/>
      <c r="F32" s="5"/>
    </row>
    <row r="33" spans="1:6" ht="16.5" customHeight="1">
      <c r="A33" s="5"/>
      <c r="B33" s="5"/>
      <c r="C33" s="5"/>
      <c r="D33" s="5"/>
      <c r="E33" s="5"/>
      <c r="F33" s="5"/>
    </row>
    <row r="34" spans="1:6" ht="16.5" customHeight="1">
      <c r="A34" s="5"/>
      <c r="B34" s="5"/>
      <c r="C34" s="5"/>
      <c r="D34" s="5"/>
      <c r="E34" s="5"/>
      <c r="F34" s="5"/>
    </row>
    <row r="35" spans="1:6" ht="16.5" customHeight="1">
      <c r="A35" s="5"/>
      <c r="B35" s="5"/>
      <c r="C35" s="5"/>
      <c r="D35" s="5"/>
      <c r="E35" s="5"/>
      <c r="F35" s="5"/>
    </row>
    <row r="36" spans="1:6" ht="16.5" customHeight="1">
      <c r="A36" s="5"/>
      <c r="B36" s="5"/>
      <c r="C36" s="5"/>
      <c r="D36" s="5"/>
      <c r="E36" s="5"/>
      <c r="F36" s="5"/>
    </row>
    <row r="37" spans="1:6" ht="16.5" customHeight="1">
      <c r="A37" s="5"/>
      <c r="B37" s="5"/>
      <c r="C37" s="5"/>
      <c r="D37" s="5"/>
      <c r="E37" s="5"/>
      <c r="F37" s="5"/>
    </row>
    <row r="38" spans="1:6" ht="16.5" customHeight="1">
      <c r="A38" s="5"/>
      <c r="B38" s="5"/>
      <c r="C38" s="5"/>
      <c r="D38" s="5"/>
      <c r="E38" s="5"/>
      <c r="F38" s="5"/>
    </row>
    <row r="39" spans="1:6" ht="16.5" customHeight="1">
      <c r="A39" s="5"/>
      <c r="B39" s="5"/>
      <c r="C39" s="5"/>
      <c r="D39" s="5"/>
      <c r="E39" s="5"/>
      <c r="F39" s="5"/>
    </row>
    <row r="40" spans="1:6" ht="16.5" customHeight="1">
      <c r="A40" s="5"/>
      <c r="B40" s="5"/>
      <c r="C40" s="5"/>
      <c r="D40" s="5"/>
      <c r="E40" s="5"/>
      <c r="F40" s="5"/>
    </row>
    <row r="41" spans="1:6" ht="16.5" customHeight="1">
      <c r="A41" s="5"/>
      <c r="B41" s="5"/>
      <c r="C41" s="5"/>
      <c r="D41" s="5"/>
      <c r="E41" s="5"/>
      <c r="F41" s="5"/>
    </row>
    <row r="42" spans="1:6" ht="16.5" customHeight="1">
      <c r="A42" s="5"/>
      <c r="B42" s="5"/>
      <c r="C42" s="5"/>
      <c r="D42" s="5"/>
      <c r="E42" s="5"/>
      <c r="F42" s="5"/>
    </row>
    <row r="43" spans="1:6" ht="16.5" customHeight="1">
      <c r="A43" s="5"/>
      <c r="B43" s="5"/>
      <c r="C43" s="5"/>
      <c r="D43" s="5"/>
      <c r="E43" s="5"/>
      <c r="F43" s="5"/>
    </row>
    <row r="44" spans="1:6" ht="16.5" customHeight="1">
      <c r="A44" s="5"/>
      <c r="B44" s="5"/>
      <c r="C44" s="5"/>
      <c r="D44" s="5"/>
      <c r="E44" s="5"/>
      <c r="F44" s="5"/>
    </row>
    <row r="45" spans="1:6" ht="16.5" customHeight="1">
      <c r="A45" s="5"/>
      <c r="B45" s="5"/>
      <c r="C45" s="5"/>
      <c r="D45" s="5"/>
      <c r="E45" s="5"/>
      <c r="F45" s="5"/>
    </row>
    <row r="46" spans="1:6" ht="16.5" customHeight="1">
      <c r="A46" s="5"/>
      <c r="B46" s="5"/>
      <c r="C46" s="5"/>
      <c r="D46" s="5"/>
      <c r="E46" s="5"/>
      <c r="F46" s="5"/>
    </row>
    <row r="47" spans="1:6" ht="16.5" customHeight="1">
      <c r="A47" s="5"/>
      <c r="B47" s="5"/>
      <c r="C47" s="5"/>
      <c r="D47" s="5"/>
      <c r="E47" s="5"/>
      <c r="F47" s="5"/>
    </row>
    <row r="48" spans="1:6" ht="16.5" customHeight="1">
      <c r="A48" s="5"/>
      <c r="B48" s="5"/>
      <c r="C48" s="5"/>
      <c r="D48" s="5"/>
      <c r="E48" s="5"/>
      <c r="F48" s="5"/>
    </row>
    <row r="49" spans="1:6" ht="16.5" customHeight="1">
      <c r="A49" s="5"/>
      <c r="B49" s="5"/>
      <c r="C49" s="5"/>
      <c r="D49" s="5"/>
      <c r="E49" s="5"/>
      <c r="F49" s="5"/>
    </row>
    <row r="50" spans="1:6" ht="16.5" customHeight="1">
      <c r="A50" s="5"/>
      <c r="B50" s="5"/>
      <c r="C50" s="5"/>
      <c r="D50" s="5"/>
      <c r="E50" s="5"/>
      <c r="F50" s="5"/>
    </row>
    <row r="51" spans="1:6" ht="16.5" customHeight="1">
      <c r="A51" s="5"/>
      <c r="B51" s="5"/>
      <c r="C51" s="5"/>
      <c r="D51" s="5"/>
      <c r="E51" s="5"/>
      <c r="F51" s="5"/>
    </row>
    <row r="52" spans="1:6" ht="16.5" customHeight="1">
      <c r="A52" s="5"/>
      <c r="B52" s="5"/>
      <c r="C52" s="5"/>
      <c r="D52" s="5"/>
      <c r="E52" s="5"/>
      <c r="F52" s="5"/>
    </row>
    <row r="53" spans="1:6" ht="16.5" customHeight="1">
      <c r="A53" s="5"/>
      <c r="B53" s="5"/>
      <c r="C53" s="5"/>
      <c r="D53" s="5"/>
      <c r="E53" s="5"/>
      <c r="F53" s="5"/>
    </row>
    <row r="54" ht="16.5" customHeight="1"/>
    <row r="55" spans="1:2" ht="16.5" customHeight="1">
      <c r="A55" s="71"/>
      <c r="B55" s="71"/>
    </row>
    <row r="56" spans="1:2" ht="16.5" customHeight="1">
      <c r="A56" s="71"/>
      <c r="B56" s="71"/>
    </row>
    <row r="57" spans="1:2" ht="16.5" customHeight="1">
      <c r="A57" s="71"/>
      <c r="B57" s="71"/>
    </row>
    <row r="58" spans="1:2" ht="16.5" customHeight="1">
      <c r="A58" s="71"/>
      <c r="B58" s="71"/>
    </row>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sheetData>
  <sheetProtection password="CC31" sheet="1" objects="1" scenarios="1"/>
  <mergeCells count="8">
    <mergeCell ref="A7:A9"/>
    <mergeCell ref="B7:B9"/>
    <mergeCell ref="A2:E2"/>
    <mergeCell ref="A4:E4"/>
    <mergeCell ref="A5:E5"/>
    <mergeCell ref="C8:C9"/>
    <mergeCell ref="D8:D9"/>
    <mergeCell ref="E8:E9"/>
  </mergeCells>
  <printOptions/>
  <pageMargins left="2.77" right="0.75" top="0.76" bottom="0.34" header="0.5" footer="0.5"/>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N20"/>
  <sheetViews>
    <sheetView showGridLines="0" zoomScalePageLayoutView="0" workbookViewId="0" topLeftCell="E1">
      <selection activeCell="J12" sqref="J12"/>
    </sheetView>
  </sheetViews>
  <sheetFormatPr defaultColWidth="9.00390625" defaultRowHeight="12.75"/>
  <cols>
    <col min="1" max="1" width="51.875" style="5" customWidth="1"/>
    <col min="2" max="13" width="16.75390625" style="5" customWidth="1"/>
    <col min="14" max="16384" width="9.125" style="5" customWidth="1"/>
  </cols>
  <sheetData>
    <row r="1" ht="16.5" customHeight="1">
      <c r="M1" s="505" t="s">
        <v>243</v>
      </c>
    </row>
    <row r="2" spans="1:13" ht="16.5" customHeight="1">
      <c r="A2" s="126"/>
      <c r="B2" s="126"/>
      <c r="C2" s="126"/>
      <c r="D2" s="126"/>
      <c r="E2" s="126"/>
      <c r="F2" s="126"/>
      <c r="G2" s="126"/>
      <c r="H2" s="126"/>
      <c r="I2" s="126"/>
      <c r="J2" s="126"/>
      <c r="K2" s="126"/>
      <c r="L2" s="126"/>
      <c r="M2" s="149" t="s">
        <v>183</v>
      </c>
    </row>
    <row r="3" spans="1:13" ht="16.5" customHeight="1">
      <c r="A3" s="546" t="s">
        <v>148</v>
      </c>
      <c r="B3" s="546"/>
      <c r="C3" s="546"/>
      <c r="D3" s="546"/>
      <c r="E3" s="546"/>
      <c r="F3" s="546"/>
      <c r="G3" s="546"/>
      <c r="H3" s="546"/>
      <c r="I3" s="546"/>
      <c r="J3" s="546"/>
      <c r="K3" s="546"/>
      <c r="L3" s="546"/>
      <c r="M3" s="546"/>
    </row>
    <row r="4" spans="1:13" ht="16.5" customHeight="1">
      <c r="A4" s="525" t="s">
        <v>245</v>
      </c>
      <c r="B4" s="525"/>
      <c r="C4" s="525"/>
      <c r="D4" s="525"/>
      <c r="E4" s="525"/>
      <c r="F4" s="525"/>
      <c r="G4" s="525"/>
      <c r="H4" s="525"/>
      <c r="I4" s="549"/>
      <c r="J4" s="549"/>
      <c r="K4" s="549"/>
      <c r="L4" s="549"/>
      <c r="M4" s="549"/>
    </row>
    <row r="5" spans="1:13" ht="16.5" customHeight="1">
      <c r="A5" s="525" t="s">
        <v>251</v>
      </c>
      <c r="B5" s="525"/>
      <c r="C5" s="525"/>
      <c r="D5" s="525"/>
      <c r="E5" s="525"/>
      <c r="F5" s="525"/>
      <c r="G5" s="525"/>
      <c r="H5" s="525"/>
      <c r="I5" s="549"/>
      <c r="J5" s="549"/>
      <c r="K5" s="549"/>
      <c r="L5" s="549"/>
      <c r="M5" s="549"/>
    </row>
    <row r="6" spans="1:13" ht="16.5" customHeight="1">
      <c r="A6" s="127"/>
      <c r="B6" s="127"/>
      <c r="C6" s="127"/>
      <c r="D6" s="127"/>
      <c r="E6" s="127"/>
      <c r="F6" s="127"/>
      <c r="G6" s="127"/>
      <c r="H6" s="128"/>
      <c r="M6" s="72" t="s">
        <v>60</v>
      </c>
    </row>
    <row r="7" spans="1:13" ht="31.5" customHeight="1">
      <c r="A7" s="564" t="s">
        <v>149</v>
      </c>
      <c r="B7" s="564" t="s">
        <v>150</v>
      </c>
      <c r="C7" s="567" t="s">
        <v>151</v>
      </c>
      <c r="D7" s="568"/>
      <c r="E7" s="560" t="s">
        <v>163</v>
      </c>
      <c r="F7" s="570"/>
      <c r="G7" s="561"/>
      <c r="H7" s="569" t="s">
        <v>152</v>
      </c>
      <c r="I7" s="569"/>
      <c r="J7" s="560" t="s">
        <v>163</v>
      </c>
      <c r="K7" s="561"/>
      <c r="L7" s="567" t="s">
        <v>153</v>
      </c>
      <c r="M7" s="568"/>
    </row>
    <row r="8" spans="1:13" ht="16.5" customHeight="1">
      <c r="A8" s="566"/>
      <c r="B8" s="566"/>
      <c r="C8" s="562" t="s">
        <v>1</v>
      </c>
      <c r="D8" s="564" t="s">
        <v>154</v>
      </c>
      <c r="E8" s="562" t="s">
        <v>165</v>
      </c>
      <c r="F8" s="564" t="s">
        <v>232</v>
      </c>
      <c r="G8" s="564" t="s">
        <v>164</v>
      </c>
      <c r="H8" s="562" t="s">
        <v>1</v>
      </c>
      <c r="I8" s="564" t="s">
        <v>154</v>
      </c>
      <c r="J8" s="562" t="s">
        <v>167</v>
      </c>
      <c r="K8" s="564" t="s">
        <v>168</v>
      </c>
      <c r="L8" s="564" t="s">
        <v>1</v>
      </c>
      <c r="M8" s="571" t="s">
        <v>154</v>
      </c>
    </row>
    <row r="9" spans="1:13" ht="100.5" customHeight="1">
      <c r="A9" s="565"/>
      <c r="B9" s="565"/>
      <c r="C9" s="573"/>
      <c r="D9" s="565"/>
      <c r="E9" s="563"/>
      <c r="F9" s="566"/>
      <c r="G9" s="566"/>
      <c r="H9" s="563"/>
      <c r="I9" s="566"/>
      <c r="J9" s="563"/>
      <c r="K9" s="566"/>
      <c r="L9" s="565"/>
      <c r="M9" s="572"/>
    </row>
    <row r="10" spans="1:13" ht="69.75">
      <c r="A10" s="130" t="s">
        <v>219</v>
      </c>
      <c r="B10" s="131">
        <v>3511250</v>
      </c>
      <c r="C10" s="417">
        <f aca="true" t="shared" si="0" ref="C10:M10">SUM(C11:C12)</f>
        <v>183193.12</v>
      </c>
      <c r="D10" s="418">
        <f>SUM(D11:D12)</f>
        <v>183193.12</v>
      </c>
      <c r="E10" s="419">
        <f t="shared" si="0"/>
        <v>102293.31</v>
      </c>
      <c r="F10" s="420">
        <f t="shared" si="0"/>
        <v>0</v>
      </c>
      <c r="G10" s="421">
        <f t="shared" si="0"/>
        <v>0</v>
      </c>
      <c r="H10" s="419">
        <f t="shared" si="0"/>
        <v>163783.91999999998</v>
      </c>
      <c r="I10" s="420">
        <f t="shared" si="0"/>
        <v>163783.92</v>
      </c>
      <c r="J10" s="420">
        <f t="shared" si="0"/>
        <v>163783.92</v>
      </c>
      <c r="K10" s="422">
        <f t="shared" si="0"/>
        <v>0</v>
      </c>
      <c r="L10" s="423">
        <f t="shared" si="0"/>
        <v>19409.20000000001</v>
      </c>
      <c r="M10" s="424">
        <f t="shared" si="0"/>
        <v>19409.199999999983</v>
      </c>
    </row>
    <row r="11" spans="1:13" ht="45" customHeight="1">
      <c r="A11" s="130" t="s">
        <v>170</v>
      </c>
      <c r="B11" s="131">
        <v>3511250</v>
      </c>
      <c r="C11" s="425">
        <f>SYBV!B16+SYBV!B17-Kazna!G11</f>
        <v>183193.12</v>
      </c>
      <c r="D11" s="504">
        <f>C11-F11-G11</f>
        <v>183193.12</v>
      </c>
      <c r="E11" s="427">
        <v>102293.31</v>
      </c>
      <c r="F11" s="431"/>
      <c r="G11" s="429"/>
      <c r="H11" s="430">
        <f>SYBV!B19-K11</f>
        <v>163783.91999999998</v>
      </c>
      <c r="I11" s="428">
        <f>J11-(SYBV!B18-Kazna!H11)</f>
        <v>163783.92</v>
      </c>
      <c r="J11" s="431">
        <v>163783.92</v>
      </c>
      <c r="K11" s="432"/>
      <c r="L11" s="433">
        <f>C11-SYBV!B18</f>
        <v>19409.20000000001</v>
      </c>
      <c r="M11" s="434">
        <f>D11-J11</f>
        <v>19409.199999999983</v>
      </c>
    </row>
    <row r="12" spans="1:13" ht="24.75" customHeight="1">
      <c r="A12" s="130" t="s">
        <v>169</v>
      </c>
      <c r="B12" s="131">
        <v>3511250</v>
      </c>
      <c r="C12" s="425">
        <f>Proezd!B16+Proezd!B17-Kazna!G12</f>
        <v>0</v>
      </c>
      <c r="D12" s="426">
        <f>C12-F12-G12</f>
        <v>0</v>
      </c>
      <c r="E12" s="435" t="s">
        <v>166</v>
      </c>
      <c r="F12" s="436"/>
      <c r="G12" s="437"/>
      <c r="H12" s="435">
        <f>Proezd!B19-Kazna!K12</f>
        <v>0</v>
      </c>
      <c r="I12" s="438">
        <f>J12-(Proezd!B18-Kazna!H12)</f>
        <v>0</v>
      </c>
      <c r="J12" s="436"/>
      <c r="K12" s="439"/>
      <c r="L12" s="433">
        <f>C12-Proezd!B18</f>
        <v>0</v>
      </c>
      <c r="M12" s="434">
        <f>D12-J12</f>
        <v>0</v>
      </c>
    </row>
    <row r="13" spans="9:11" ht="16.5" customHeight="1">
      <c r="I13" s="70"/>
      <c r="J13" s="70"/>
      <c r="K13" s="70"/>
    </row>
    <row r="14" spans="1:14" ht="16.5" customHeight="1">
      <c r="A14" s="148" t="s">
        <v>246</v>
      </c>
      <c r="B14" s="101"/>
      <c r="C14" s="101"/>
      <c r="D14" s="70"/>
      <c r="E14" s="70"/>
      <c r="F14" s="70"/>
      <c r="G14" s="70"/>
      <c r="H14" s="132"/>
      <c r="I14" s="132"/>
      <c r="J14" s="132"/>
      <c r="K14" s="132"/>
      <c r="L14" s="132"/>
      <c r="M14" s="132"/>
      <c r="N14" s="59"/>
    </row>
    <row r="15" spans="1:14" ht="16.5" customHeight="1">
      <c r="A15" s="101"/>
      <c r="B15" s="101"/>
      <c r="C15" s="125"/>
      <c r="D15" s="70"/>
      <c r="E15" s="70"/>
      <c r="F15" s="70"/>
      <c r="G15" s="70"/>
      <c r="H15" s="132"/>
      <c r="I15" s="132"/>
      <c r="J15" s="132"/>
      <c r="K15" s="132"/>
      <c r="L15" s="132"/>
      <c r="M15" s="132"/>
      <c r="N15" s="59"/>
    </row>
    <row r="16" spans="1:14" ht="16.5" customHeight="1">
      <c r="A16" s="101"/>
      <c r="B16" s="101"/>
      <c r="C16" s="101"/>
      <c r="H16" s="132"/>
      <c r="I16" s="132"/>
      <c r="J16" s="132"/>
      <c r="K16" s="132"/>
      <c r="L16" s="132"/>
      <c r="M16" s="132"/>
      <c r="N16" s="59"/>
    </row>
    <row r="17" spans="1:14" ht="16.5" customHeight="1">
      <c r="A17" s="101"/>
      <c r="B17" s="101"/>
      <c r="C17" s="101"/>
      <c r="H17" s="132"/>
      <c r="I17" s="132"/>
      <c r="J17" s="132"/>
      <c r="K17" s="132"/>
      <c r="L17" s="132"/>
      <c r="M17" s="132"/>
      <c r="N17" s="59"/>
    </row>
    <row r="18" spans="8:14" ht="16.5" customHeight="1">
      <c r="H18" s="132"/>
      <c r="I18" s="132"/>
      <c r="J18" s="132"/>
      <c r="K18" s="132"/>
      <c r="L18" s="132"/>
      <c r="M18" s="132"/>
      <c r="N18" s="59"/>
    </row>
    <row r="19" spans="8:13" ht="12">
      <c r="H19" s="133"/>
      <c r="I19" s="133"/>
      <c r="J19" s="133"/>
      <c r="K19" s="133"/>
      <c r="L19" s="133"/>
      <c r="M19" s="133"/>
    </row>
    <row r="20" spans="8:13" ht="12">
      <c r="H20" s="133"/>
      <c r="I20" s="133"/>
      <c r="J20" s="133"/>
      <c r="K20" s="133"/>
      <c r="L20" s="133"/>
      <c r="M20" s="133"/>
    </row>
  </sheetData>
  <sheetProtection password="CC31" sheet="1" objects="1" scenarios="1"/>
  <mergeCells count="21">
    <mergeCell ref="M8:M9"/>
    <mergeCell ref="B7:B9"/>
    <mergeCell ref="E8:E9"/>
    <mergeCell ref="G8:G9"/>
    <mergeCell ref="C8:C9"/>
    <mergeCell ref="K8:K9"/>
    <mergeCell ref="D8:D9"/>
    <mergeCell ref="A7:A9"/>
    <mergeCell ref="E7:G7"/>
    <mergeCell ref="I8:I9"/>
    <mergeCell ref="A3:M3"/>
    <mergeCell ref="C7:D7"/>
    <mergeCell ref="H7:I7"/>
    <mergeCell ref="L7:M7"/>
    <mergeCell ref="A4:M4"/>
    <mergeCell ref="A5:M5"/>
    <mergeCell ref="J7:K7"/>
    <mergeCell ref="J8:J9"/>
    <mergeCell ref="L8:L9"/>
    <mergeCell ref="F8:F9"/>
    <mergeCell ref="H8:H9"/>
  </mergeCells>
  <printOptions/>
  <pageMargins left="0.13" right="0.14" top="1.45" bottom="1" header="0.5" footer="0.5"/>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tabColor indexed="11"/>
  </sheetPr>
  <dimension ref="A1:I17"/>
  <sheetViews>
    <sheetView showGridLines="0" zoomScalePageLayoutView="0" workbookViewId="0" topLeftCell="A1">
      <selection activeCell="A6" sqref="A6"/>
    </sheetView>
  </sheetViews>
  <sheetFormatPr defaultColWidth="9.00390625" defaultRowHeight="12.75"/>
  <cols>
    <col min="1" max="1" width="45.75390625" style="5" customWidth="1"/>
    <col min="2" max="8" width="16.75390625" style="5" customWidth="1"/>
    <col min="9" max="16384" width="9.125" style="5" customWidth="1"/>
  </cols>
  <sheetData>
    <row r="1" ht="16.5" customHeight="1">
      <c r="H1" s="505" t="s">
        <v>244</v>
      </c>
    </row>
    <row r="2" spans="1:8" ht="16.5" customHeight="1">
      <c r="A2" s="126"/>
      <c r="B2" s="126"/>
      <c r="C2" s="126"/>
      <c r="D2" s="126"/>
      <c r="E2" s="126"/>
      <c r="F2" s="126"/>
      <c r="G2" s="126"/>
      <c r="H2" s="149" t="s">
        <v>183</v>
      </c>
    </row>
    <row r="3" spans="1:8" ht="16.5" customHeight="1">
      <c r="A3" s="546" t="s">
        <v>148</v>
      </c>
      <c r="B3" s="546"/>
      <c r="C3" s="546"/>
      <c r="D3" s="546"/>
      <c r="E3" s="546"/>
      <c r="F3" s="546"/>
      <c r="G3" s="546"/>
      <c r="H3" s="546"/>
    </row>
    <row r="4" spans="1:8" ht="16.5" customHeight="1">
      <c r="A4" s="525" t="s">
        <v>245</v>
      </c>
      <c r="B4" s="525"/>
      <c r="C4" s="525"/>
      <c r="D4" s="525"/>
      <c r="E4" s="525"/>
      <c r="F4" s="549"/>
      <c r="G4" s="549"/>
      <c r="H4" s="549"/>
    </row>
    <row r="5" spans="1:8" ht="16.5" customHeight="1">
      <c r="A5" s="525" t="s">
        <v>251</v>
      </c>
      <c r="B5" s="525"/>
      <c r="C5" s="525"/>
      <c r="D5" s="525"/>
      <c r="E5" s="525"/>
      <c r="F5" s="549"/>
      <c r="G5" s="549"/>
      <c r="H5" s="549"/>
    </row>
    <row r="6" spans="1:8" ht="16.5" customHeight="1">
      <c r="A6" s="127"/>
      <c r="B6" s="127"/>
      <c r="C6" s="127"/>
      <c r="D6" s="127"/>
      <c r="E6" s="128"/>
      <c r="H6" s="72" t="s">
        <v>60</v>
      </c>
    </row>
    <row r="7" spans="1:8" ht="31.5" customHeight="1">
      <c r="A7" s="564" t="s">
        <v>149</v>
      </c>
      <c r="B7" s="562" t="s">
        <v>150</v>
      </c>
      <c r="C7" s="567" t="s">
        <v>151</v>
      </c>
      <c r="D7" s="568"/>
      <c r="E7" s="569" t="s">
        <v>152</v>
      </c>
      <c r="F7" s="569"/>
      <c r="G7" s="567" t="s">
        <v>153</v>
      </c>
      <c r="H7" s="568"/>
    </row>
    <row r="8" spans="1:8" ht="60" customHeight="1">
      <c r="A8" s="565"/>
      <c r="B8" s="573"/>
      <c r="C8" s="120" t="s">
        <v>1</v>
      </c>
      <c r="D8" s="120" t="s">
        <v>154</v>
      </c>
      <c r="E8" s="129" t="s">
        <v>1</v>
      </c>
      <c r="F8" s="120" t="s">
        <v>154</v>
      </c>
      <c r="G8" s="120" t="s">
        <v>1</v>
      </c>
      <c r="H8" s="120" t="s">
        <v>154</v>
      </c>
    </row>
    <row r="9" spans="1:8" ht="69.75">
      <c r="A9" s="130" t="s">
        <v>220</v>
      </c>
      <c r="B9" s="134">
        <v>3511250</v>
      </c>
      <c r="C9" s="430">
        <f>Kazna!C10</f>
        <v>183193.12</v>
      </c>
      <c r="D9" s="440">
        <f>Kazna!D10</f>
        <v>183193.12</v>
      </c>
      <c r="E9" s="430">
        <f>Kazna!H10</f>
        <v>163783.91999999998</v>
      </c>
      <c r="F9" s="441">
        <f>Kazna!I10</f>
        <v>163783.92</v>
      </c>
      <c r="G9" s="442">
        <f>Kazna!L10</f>
        <v>19409.20000000001</v>
      </c>
      <c r="H9" s="441">
        <f>Kazna!M10</f>
        <v>19409.199999999983</v>
      </c>
    </row>
    <row r="10" ht="16.5" customHeight="1">
      <c r="F10" s="70"/>
    </row>
    <row r="11" spans="1:9" ht="16.5" customHeight="1">
      <c r="A11" s="169"/>
      <c r="D11" s="70"/>
      <c r="E11" s="132"/>
      <c r="F11" s="132"/>
      <c r="G11" s="132"/>
      <c r="H11" s="132"/>
      <c r="I11" s="59"/>
    </row>
    <row r="12" spans="3:9" ht="16.5" customHeight="1">
      <c r="C12" s="70"/>
      <c r="D12" s="70"/>
      <c r="E12" s="132"/>
      <c r="F12" s="132"/>
      <c r="G12" s="132"/>
      <c r="H12" s="132"/>
      <c r="I12" s="59"/>
    </row>
    <row r="13" spans="1:9" ht="16.5" customHeight="1">
      <c r="A13" s="148" t="s">
        <v>246</v>
      </c>
      <c r="B13" s="101"/>
      <c r="C13" s="101"/>
      <c r="D13" s="101"/>
      <c r="E13" s="132"/>
      <c r="F13" s="132"/>
      <c r="G13" s="132"/>
      <c r="H13" s="132"/>
      <c r="I13" s="59"/>
    </row>
    <row r="14" spans="1:9" ht="16.5" customHeight="1">
      <c r="A14" s="101"/>
      <c r="B14" s="101"/>
      <c r="C14" s="101"/>
      <c r="D14" s="101"/>
      <c r="E14" s="132"/>
      <c r="F14" s="132"/>
      <c r="G14" s="132"/>
      <c r="H14" s="132"/>
      <c r="I14" s="59"/>
    </row>
    <row r="15" spans="1:9" ht="16.5" customHeight="1">
      <c r="A15" s="101"/>
      <c r="B15" s="101"/>
      <c r="C15" s="101"/>
      <c r="D15" s="101"/>
      <c r="E15" s="132"/>
      <c r="F15" s="132"/>
      <c r="G15" s="132"/>
      <c r="H15" s="132"/>
      <c r="I15" s="59"/>
    </row>
    <row r="16" spans="1:8" ht="16.5" customHeight="1">
      <c r="A16" s="173"/>
      <c r="B16" s="101"/>
      <c r="C16" s="101"/>
      <c r="D16" s="101"/>
      <c r="E16" s="133"/>
      <c r="F16" s="133"/>
      <c r="G16" s="133"/>
      <c r="H16" s="133"/>
    </row>
    <row r="17" spans="1:8" ht="16.5" customHeight="1">
      <c r="A17" s="171" t="s">
        <v>224</v>
      </c>
      <c r="E17" s="133"/>
      <c r="F17" s="133"/>
      <c r="G17" s="133"/>
      <c r="H17" s="133"/>
    </row>
    <row r="18" ht="16.5" customHeight="1"/>
    <row r="19" ht="16.5" customHeight="1"/>
    <row r="20" ht="16.5" customHeight="1"/>
    <row r="21" ht="16.5" customHeight="1"/>
    <row r="22" ht="16.5" customHeight="1"/>
    <row r="23" ht="16.5" customHeight="1"/>
  </sheetData>
  <sheetProtection password="CC31" sheet="1" objects="1" scenarios="1"/>
  <mergeCells count="8">
    <mergeCell ref="A3:H3"/>
    <mergeCell ref="A4:H4"/>
    <mergeCell ref="A5:H5"/>
    <mergeCell ref="A7:A8"/>
    <mergeCell ref="B7:B8"/>
    <mergeCell ref="C7:D7"/>
    <mergeCell ref="E7:F7"/>
    <mergeCell ref="G7:H7"/>
  </mergeCells>
  <printOptions/>
  <pageMargins left="0.48" right="0.75" top="1.19" bottom="1" header="0.5" footer="0.5"/>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tabColor indexed="11"/>
  </sheetPr>
  <dimension ref="A1:H65"/>
  <sheetViews>
    <sheetView showGridLines="0" zoomScalePageLayoutView="0" workbookViewId="0" topLeftCell="A1">
      <selection activeCell="A2" sqref="A2:B2"/>
    </sheetView>
  </sheetViews>
  <sheetFormatPr defaultColWidth="9.00390625" defaultRowHeight="12.75"/>
  <cols>
    <col min="1" max="1" width="49.50390625" style="5" customWidth="1"/>
    <col min="2" max="2" width="23.00390625" style="5" customWidth="1"/>
    <col min="3" max="3" width="10.25390625" style="5" bestFit="1" customWidth="1"/>
    <col min="4" max="16384" width="9.125" style="5" customWidth="1"/>
  </cols>
  <sheetData>
    <row r="1" ht="16.5" customHeight="1">
      <c r="B1" s="505">
        <v>155</v>
      </c>
    </row>
    <row r="2" spans="1:2" ht="16.5" customHeight="1">
      <c r="A2" s="574" t="s">
        <v>155</v>
      </c>
      <c r="B2" s="574"/>
    </row>
    <row r="3" spans="1:2" ht="95.25" customHeight="1">
      <c r="A3" s="513" t="s">
        <v>221</v>
      </c>
      <c r="B3" s="513"/>
    </row>
    <row r="4" spans="1:8" ht="16.5" customHeight="1">
      <c r="A4" s="525" t="s">
        <v>245</v>
      </c>
      <c r="B4" s="525"/>
      <c r="C4" s="36"/>
      <c r="D4" s="36"/>
      <c r="E4" s="36"/>
      <c r="F4" s="135"/>
      <c r="G4" s="135"/>
      <c r="H4" s="135"/>
    </row>
    <row r="5" spans="1:8" ht="16.5" customHeight="1">
      <c r="A5" s="525" t="s">
        <v>251</v>
      </c>
      <c r="B5" s="525"/>
      <c r="C5" s="36"/>
      <c r="D5" s="36"/>
      <c r="E5" s="36"/>
      <c r="F5" s="135"/>
      <c r="G5" s="135"/>
      <c r="H5" s="135"/>
    </row>
    <row r="6" spans="1:2" ht="16.5" customHeight="1">
      <c r="A6" s="1"/>
      <c r="B6" s="150" t="s">
        <v>60</v>
      </c>
    </row>
    <row r="7" spans="1:2" ht="24.75" customHeight="1">
      <c r="A7" s="136" t="s">
        <v>156</v>
      </c>
      <c r="B7" s="137" t="s">
        <v>157</v>
      </c>
    </row>
    <row r="8" spans="1:2" ht="16.5" customHeight="1">
      <c r="A8" s="138" t="s">
        <v>158</v>
      </c>
      <c r="B8" s="443">
        <f>SUM(B9:B18)</f>
        <v>163783.91999999998</v>
      </c>
    </row>
    <row r="9" spans="1:2" ht="16.5" customHeight="1">
      <c r="A9" s="139" t="s">
        <v>159</v>
      </c>
      <c r="B9" s="213">
        <f>SYBV!F22+SYBV!F25</f>
        <v>102293.31</v>
      </c>
    </row>
    <row r="10" spans="1:2" ht="16.5" customHeight="1">
      <c r="A10" s="140" t="s">
        <v>37</v>
      </c>
      <c r="B10" s="174">
        <f>VOV!L24+VOV!L27-('410309'!R22-'410309'!R25)</f>
        <v>0</v>
      </c>
    </row>
    <row r="11" spans="1:2" ht="24.75" customHeight="1">
      <c r="A11" s="141" t="s">
        <v>160</v>
      </c>
      <c r="B11" s="194">
        <f>VOV!J24+VOV!J27+VVS!J24+VVS!J27-'410309'!R25</f>
        <v>60711</v>
      </c>
    </row>
    <row r="12" spans="1:2" ht="24.75" customHeight="1">
      <c r="A12" s="141" t="s">
        <v>161</v>
      </c>
      <c r="B12" s="194">
        <f>VOV!K24+VOV!K27+VVS!K24+VVS!K27+CHAES!K24+CHAES!K27</f>
        <v>779.61</v>
      </c>
    </row>
    <row r="13" spans="1:2" ht="16.5" customHeight="1">
      <c r="A13" s="141" t="s">
        <v>38</v>
      </c>
      <c r="B13" s="194">
        <f>VOV!N24+VOV!N27</f>
        <v>0</v>
      </c>
    </row>
    <row r="14" spans="1:2" ht="45" customHeight="1">
      <c r="A14" s="141" t="s">
        <v>162</v>
      </c>
      <c r="B14" s="194">
        <f>VOV!O24+VOV!O27</f>
        <v>0</v>
      </c>
    </row>
    <row r="15" spans="1:2" ht="16.5" customHeight="1">
      <c r="A15" s="142" t="s">
        <v>40</v>
      </c>
      <c r="B15" s="183">
        <f>VOV!M24+VOV!M27</f>
        <v>0</v>
      </c>
    </row>
    <row r="16" spans="1:2" ht="24.75" customHeight="1">
      <c r="A16" s="140" t="s">
        <v>123</v>
      </c>
      <c r="B16" s="174">
        <f>Proezd!C22+Proezd!C25</f>
        <v>0</v>
      </c>
    </row>
    <row r="17" spans="1:2" ht="24.75" customHeight="1">
      <c r="A17" s="141" t="s">
        <v>119</v>
      </c>
      <c r="B17" s="194">
        <f>Proezd!D22+Proezd!D25</f>
        <v>0</v>
      </c>
    </row>
    <row r="18" spans="1:2" ht="24.75" customHeight="1">
      <c r="A18" s="143" t="s">
        <v>118</v>
      </c>
      <c r="B18" s="183">
        <f>Proezd!E22+Proezd!E25</f>
        <v>0</v>
      </c>
    </row>
    <row r="19" ht="16.5" customHeight="1">
      <c r="A19" s="72"/>
    </row>
    <row r="20" ht="16.5" customHeight="1">
      <c r="A20" s="169"/>
    </row>
    <row r="21" ht="16.5" customHeight="1">
      <c r="A21" s="72"/>
    </row>
    <row r="22" spans="1:4" ht="16.5" customHeight="1">
      <c r="A22" s="148" t="s">
        <v>247</v>
      </c>
      <c r="B22" s="101"/>
      <c r="C22" s="101"/>
      <c r="D22" s="101"/>
    </row>
    <row r="23" spans="1:4" ht="16.5" customHeight="1">
      <c r="A23" s="23"/>
      <c r="B23" s="101"/>
      <c r="C23" s="101"/>
      <c r="D23" s="101"/>
    </row>
    <row r="24" spans="1:4" ht="16.5" customHeight="1">
      <c r="A24" s="23"/>
      <c r="B24" s="101"/>
      <c r="C24" s="101"/>
      <c r="D24" s="101"/>
    </row>
    <row r="25" spans="1:4" ht="16.5" customHeight="1">
      <c r="A25" s="23"/>
      <c r="B25" s="101"/>
      <c r="C25" s="101"/>
      <c r="D25" s="101"/>
    </row>
    <row r="26" ht="16.5" customHeight="1">
      <c r="A26" s="171" t="s">
        <v>225</v>
      </c>
    </row>
    <row r="27" ht="16.5" customHeight="1">
      <c r="A27" s="72"/>
    </row>
    <row r="28" ht="16.5" customHeight="1">
      <c r="A28" s="72"/>
    </row>
    <row r="29" ht="16.5" customHeight="1">
      <c r="A29" s="72"/>
    </row>
    <row r="30" ht="16.5" customHeight="1">
      <c r="A30" s="72"/>
    </row>
    <row r="31" ht="16.5" customHeight="1">
      <c r="A31" s="72"/>
    </row>
    <row r="32" ht="16.5" customHeight="1">
      <c r="A32" s="72"/>
    </row>
    <row r="33" ht="16.5" customHeight="1">
      <c r="A33" s="72"/>
    </row>
    <row r="34" ht="16.5" customHeight="1">
      <c r="A34" s="72"/>
    </row>
    <row r="35" ht="16.5" customHeight="1">
      <c r="A35" s="72"/>
    </row>
    <row r="36" ht="16.5" customHeight="1">
      <c r="A36" s="72"/>
    </row>
    <row r="37" ht="16.5" customHeight="1">
      <c r="A37" s="72"/>
    </row>
    <row r="38" ht="16.5" customHeight="1">
      <c r="A38" s="72"/>
    </row>
    <row r="39" ht="16.5" customHeight="1">
      <c r="A39" s="72"/>
    </row>
    <row r="40" ht="16.5" customHeight="1">
      <c r="A40" s="72"/>
    </row>
    <row r="41" ht="16.5" customHeight="1">
      <c r="A41" s="72"/>
    </row>
    <row r="42" ht="16.5" customHeight="1">
      <c r="A42" s="72"/>
    </row>
    <row r="43" ht="16.5" customHeight="1">
      <c r="A43" s="72"/>
    </row>
    <row r="44" ht="16.5" customHeight="1">
      <c r="A44" s="72"/>
    </row>
    <row r="45" ht="16.5" customHeight="1">
      <c r="A45" s="72"/>
    </row>
    <row r="46" ht="16.5" customHeight="1">
      <c r="A46" s="72"/>
    </row>
    <row r="47" ht="16.5" customHeight="1">
      <c r="A47" s="72"/>
    </row>
    <row r="48" ht="16.5" customHeight="1">
      <c r="A48" s="72"/>
    </row>
    <row r="49" ht="16.5" customHeight="1">
      <c r="A49" s="72"/>
    </row>
    <row r="50" ht="16.5" customHeight="1">
      <c r="A50" s="72"/>
    </row>
    <row r="51" ht="16.5" customHeight="1">
      <c r="A51" s="72"/>
    </row>
    <row r="52" ht="16.5" customHeight="1">
      <c r="A52" s="72"/>
    </row>
    <row r="53" ht="16.5" customHeight="1">
      <c r="A53" s="72"/>
    </row>
    <row r="54" ht="16.5" customHeight="1">
      <c r="A54" s="72"/>
    </row>
    <row r="55" ht="16.5" customHeight="1">
      <c r="A55" s="72"/>
    </row>
    <row r="56" ht="16.5" customHeight="1">
      <c r="A56" s="72"/>
    </row>
    <row r="57" ht="16.5" customHeight="1">
      <c r="A57" s="72"/>
    </row>
    <row r="58" ht="16.5" customHeight="1">
      <c r="A58" s="72"/>
    </row>
    <row r="59" ht="16.5" customHeight="1">
      <c r="A59" s="72"/>
    </row>
    <row r="60" ht="16.5" customHeight="1">
      <c r="A60" s="72"/>
    </row>
    <row r="61" ht="16.5" customHeight="1">
      <c r="A61" s="72"/>
    </row>
    <row r="62" ht="16.5" customHeight="1">
      <c r="A62" s="72"/>
    </row>
    <row r="63" ht="16.5" customHeight="1">
      <c r="A63" s="72"/>
    </row>
    <row r="64" ht="16.5" customHeight="1">
      <c r="A64" s="72"/>
    </row>
    <row r="65" ht="16.5" customHeight="1">
      <c r="A65" s="72"/>
    </row>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sheetData>
  <sheetProtection/>
  <mergeCells count="4">
    <mergeCell ref="A2:B2"/>
    <mergeCell ref="A3:B3"/>
    <mergeCell ref="A4:B4"/>
    <mergeCell ref="A5:B5"/>
  </mergeCells>
  <printOptions/>
  <pageMargins left="3.4" right="0.75" top="1" bottom="0.28" header="0.5" footer="0.22"/>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tabColor indexed="10"/>
  </sheetPr>
  <dimension ref="A1:S20"/>
  <sheetViews>
    <sheetView showGridLines="0" zoomScalePageLayoutView="0" workbookViewId="0" topLeftCell="A1">
      <selection activeCell="M13" sqref="M13"/>
    </sheetView>
  </sheetViews>
  <sheetFormatPr defaultColWidth="9.00390625" defaultRowHeight="12.75"/>
  <cols>
    <col min="1" max="1" width="25.25390625" style="58" customWidth="1"/>
    <col min="2" max="13" width="14.75390625" style="58" customWidth="1"/>
    <col min="14" max="16384" width="9.125" style="58" customWidth="1"/>
  </cols>
  <sheetData>
    <row r="1" ht="10.5">
      <c r="A1" s="73" t="s">
        <v>62</v>
      </c>
    </row>
    <row r="2" spans="1:13" ht="64.5" customHeight="1">
      <c r="A2" s="579"/>
      <c r="B2" s="579" t="s">
        <v>211</v>
      </c>
      <c r="C2" s="575" t="s">
        <v>41</v>
      </c>
      <c r="D2" s="576"/>
      <c r="E2" s="579" t="s">
        <v>48</v>
      </c>
      <c r="F2" s="577" t="s">
        <v>63</v>
      </c>
      <c r="G2" s="579" t="s">
        <v>87</v>
      </c>
      <c r="H2" s="578" t="s">
        <v>43</v>
      </c>
      <c r="I2" s="579" t="s">
        <v>44</v>
      </c>
      <c r="J2" s="577" t="s">
        <v>88</v>
      </c>
      <c r="K2" s="578"/>
      <c r="L2" s="575" t="s">
        <v>212</v>
      </c>
      <c r="M2" s="576"/>
    </row>
    <row r="3" spans="1:13" ht="88.5" customHeight="1">
      <c r="A3" s="580"/>
      <c r="B3" s="580"/>
      <c r="C3" s="117" t="s">
        <v>144</v>
      </c>
      <c r="D3" s="117" t="s">
        <v>145</v>
      </c>
      <c r="E3" s="580"/>
      <c r="F3" s="581"/>
      <c r="G3" s="580"/>
      <c r="H3" s="582"/>
      <c r="I3" s="580"/>
      <c r="J3" s="9" t="s">
        <v>144</v>
      </c>
      <c r="K3" s="9" t="s">
        <v>145</v>
      </c>
      <c r="L3" s="34" t="s">
        <v>97</v>
      </c>
      <c r="M3" s="34" t="s">
        <v>61</v>
      </c>
    </row>
    <row r="4" spans="1:13" ht="16.5" customHeight="1">
      <c r="A4" s="96" t="s">
        <v>113</v>
      </c>
      <c r="B4" s="444">
        <f>SUM(B6:B8)</f>
        <v>0</v>
      </c>
      <c r="C4" s="445">
        <f>SUM(C6:C8)</f>
        <v>0</v>
      </c>
      <c r="D4" s="446">
        <f>SUM(D6:D8)</f>
        <v>0</v>
      </c>
      <c r="E4" s="447">
        <f>SUM(E6:E8)</f>
        <v>0</v>
      </c>
      <c r="F4" s="446">
        <f>B4-C4-E4</f>
        <v>0</v>
      </c>
      <c r="G4" s="448">
        <f>SUM(G6:G8)</f>
        <v>0</v>
      </c>
      <c r="H4" s="449">
        <f>SUM(H6:H8)</f>
        <v>0</v>
      </c>
      <c r="I4" s="448">
        <f>SUM(I6:I8)</f>
        <v>0</v>
      </c>
      <c r="J4" s="445">
        <f>SUM(J6:J8)</f>
        <v>0</v>
      </c>
      <c r="K4" s="446">
        <f>SUM(K6:K8)</f>
        <v>0</v>
      </c>
      <c r="L4" s="447">
        <f>H4-J4</f>
        <v>0</v>
      </c>
      <c r="M4" s="446">
        <f>SUM(M6:M8)</f>
        <v>0</v>
      </c>
    </row>
    <row r="5" spans="1:13" ht="16.5" customHeight="1">
      <c r="A5" s="161" t="s">
        <v>49</v>
      </c>
      <c r="B5" s="450"/>
      <c r="C5" s="373"/>
      <c r="D5" s="375"/>
      <c r="E5" s="451"/>
      <c r="F5" s="375"/>
      <c r="G5" s="372"/>
      <c r="H5" s="452"/>
      <c r="I5" s="372"/>
      <c r="J5" s="373"/>
      <c r="K5" s="375"/>
      <c r="L5" s="451"/>
      <c r="M5" s="375"/>
    </row>
    <row r="6" spans="1:13" ht="16.5" customHeight="1">
      <c r="A6" s="97" t="s">
        <v>114</v>
      </c>
      <c r="B6" s="453">
        <f>(Proezd!C12-Proezd!C14-Proezd!C15)-('410309'!C14-'410309'!B14)</f>
        <v>0</v>
      </c>
      <c r="C6" s="384">
        <f>Proezd!C24-'410309'!E14</f>
        <v>0</v>
      </c>
      <c r="D6" s="385">
        <f>Proezd!C25-('410309'!F14+'410309'!G14)</f>
        <v>0</v>
      </c>
      <c r="E6" s="378">
        <f>Proezd!C13-'410309'!H14</f>
        <v>0</v>
      </c>
      <c r="F6" s="385">
        <f>B6-C6-E6</f>
        <v>0</v>
      </c>
      <c r="G6" s="454">
        <f>Proezd!C10-('410309'!K14+'410309'!L14)</f>
        <v>0</v>
      </c>
      <c r="H6" s="381">
        <f>Proezd!C17-'410309'!M14</f>
        <v>0</v>
      </c>
      <c r="I6" s="454">
        <f>Proezd!C18-'410309'!N14</f>
        <v>0</v>
      </c>
      <c r="J6" s="384">
        <f>Proezd!C21-'410309'!P14</f>
        <v>0</v>
      </c>
      <c r="K6" s="385">
        <f>Proezd!C22-('410309'!Q14+'410309'!R14)</f>
        <v>0</v>
      </c>
      <c r="L6" s="378">
        <f>H6-J6</f>
        <v>0</v>
      </c>
      <c r="M6" s="385">
        <f>Proezd!C26-('410309'!U14-'410309'!T14)</f>
        <v>0</v>
      </c>
    </row>
    <row r="7" spans="1:13" ht="16.5" customHeight="1">
      <c r="A7" s="97" t="s">
        <v>115</v>
      </c>
      <c r="B7" s="453">
        <f>(Proezd!D12-Proezd!D14-Proezd!D15)-('410309'!C15-'410309'!B15)</f>
        <v>0</v>
      </c>
      <c r="C7" s="384">
        <f>Proezd!D24-'410309'!E15</f>
        <v>0</v>
      </c>
      <c r="D7" s="385">
        <f>Proezd!D25-('410309'!F15+'410309'!G15)</f>
        <v>0</v>
      </c>
      <c r="E7" s="378">
        <f>Proezd!D13-'410309'!H15</f>
        <v>0</v>
      </c>
      <c r="F7" s="385">
        <f>B7-C7-E7</f>
        <v>0</v>
      </c>
      <c r="G7" s="454">
        <f>Proezd!D10-('410309'!K15+'410309'!L15)</f>
        <v>0</v>
      </c>
      <c r="H7" s="381">
        <f>Proezd!D17-'410309'!M15</f>
        <v>0</v>
      </c>
      <c r="I7" s="454">
        <f>Proezd!D18-'410309'!N15</f>
        <v>0</v>
      </c>
      <c r="J7" s="384">
        <f>Proezd!D21-'410309'!P15</f>
        <v>0</v>
      </c>
      <c r="K7" s="385">
        <f>Proezd!D22-('410309'!Q15+'410309'!R15)</f>
        <v>0</v>
      </c>
      <c r="L7" s="378">
        <f>H7-J7</f>
        <v>0</v>
      </c>
      <c r="M7" s="385">
        <f>Proezd!D26-('410309'!U15-'410309'!T15)</f>
        <v>0</v>
      </c>
    </row>
    <row r="8" spans="1:13" ht="16.5" customHeight="1">
      <c r="A8" s="98" t="s">
        <v>116</v>
      </c>
      <c r="B8" s="455">
        <f>(Proezd!E12-Proezd!E14-Proezd!E15)-('410309'!C16-'410309'!B16)</f>
        <v>0</v>
      </c>
      <c r="C8" s="456">
        <f>Proezd!E24-'410309'!E16</f>
        <v>0</v>
      </c>
      <c r="D8" s="457">
        <f>Proezd!E25-('410309'!F16+'410309'!G16)</f>
        <v>0</v>
      </c>
      <c r="E8" s="458">
        <f>Proezd!E13-'410309'!H16</f>
        <v>0</v>
      </c>
      <c r="F8" s="457">
        <f>B8-C8-E8</f>
        <v>0</v>
      </c>
      <c r="G8" s="459">
        <f>Proezd!E10-('410309'!K16+'410309'!L16)</f>
        <v>0</v>
      </c>
      <c r="H8" s="460">
        <f>Proezd!E17-'410309'!M16</f>
        <v>0</v>
      </c>
      <c r="I8" s="459">
        <f>Proezd!E18-'410309'!N16</f>
        <v>0</v>
      </c>
      <c r="J8" s="388">
        <f>Proezd!E21-'410309'!P16</f>
        <v>0</v>
      </c>
      <c r="K8" s="390">
        <f>Proezd!E22-('410309'!Q16+'410309'!R16)</f>
        <v>0</v>
      </c>
      <c r="L8" s="458">
        <f>H8-J8</f>
        <v>0</v>
      </c>
      <c r="M8" s="457">
        <f>Proezd!E26-('410309'!U16-'410309'!T16)</f>
        <v>0</v>
      </c>
    </row>
    <row r="9" spans="1:13" ht="16.5" customHeight="1">
      <c r="A9" s="75" t="s">
        <v>57</v>
      </c>
      <c r="B9" s="450">
        <f>(VOV!C14+VOV!F14-VOV!C16-VOV!F16-VOV!C17-VOV!F17+VVS!C14+VVS!F14-VVS!C16-VVS!F16-VVS!C17-VVS!F17+CHAES!C14+CHAES!F14-CHAES!C16-CHAES!F16-CHAES!C17-CHAES!F17+Mnogodet!C14+Mnogodet!F14-Mnogodet!C16-Mnogodet!F16-Mnogodet!C17-Mnogodet!F17)-('410309'!C20-'410309'!B20)</f>
        <v>0</v>
      </c>
      <c r="C9" s="373">
        <f>(VOV!C26+VOV!F26+VVS!C26+VVS!F26+CHAES!C26+CHAES!F26+Mnogodet!C26+Mnogodet!F26)-'410309'!E20</f>
        <v>0</v>
      </c>
      <c r="D9" s="375">
        <f>(VOV!C27+VOV!F27+VVS!C27+VVS!F27+CHAES!C27+CHAES!F27+Mnogodet!C27+Mnogodet!F27)-('410309'!F20+'410309'!G20)</f>
        <v>0</v>
      </c>
      <c r="E9" s="451">
        <f>(VOV!C15+VOV!F15+VVS!C15+VVS!F15+CHAES!C15+CHAES!F15+Mnogodet!C15+Mnogodet!F15)-('410309'!H20)</f>
        <v>0</v>
      </c>
      <c r="F9" s="375">
        <f>B9-C9-E9</f>
        <v>0</v>
      </c>
      <c r="G9" s="461">
        <f>(VOV!C12+VOV!F12+VVS!C12+VVS!F12+CHAES!C12+CHAES!F12+Mnogodet!C12+Mnogodet!F12)-('410309'!K20+'410309'!L20)</f>
        <v>0</v>
      </c>
      <c r="H9" s="372">
        <f>(VOV!C19+VOV!F19+VVS!C19+VVS!F19+CHAES!C19+CHAES!F19+Mnogodet!C19+Mnogodet!F19)-'410309'!M20</f>
        <v>0</v>
      </c>
      <c r="I9" s="450">
        <f>(VOV!C20+VOV!F20+VVS!C20+VVS!F20+CHAES!C20+CHAES!F20+Mnogodet!C20+Mnogodet!F20)-'410309'!N20</f>
        <v>0</v>
      </c>
      <c r="J9" s="462">
        <f>(VOV!C23+VOV!F23+VVS!C23+VVS!F23+CHAES!C23+CHAES!F23+Mnogodet!C23+Mnogodet!F23)-'410309'!P20</f>
        <v>0</v>
      </c>
      <c r="K9" s="463">
        <f>(VOV!C24+VOV!F24+VVS!C24+VVS!F24+CHAES!C24+CHAES!F24+Mnogodet!C24+Mnogodet!F24)-('410309'!Q20+'410309'!R20)</f>
        <v>0</v>
      </c>
      <c r="L9" s="451">
        <f>H9-J9</f>
        <v>0</v>
      </c>
      <c r="M9" s="375">
        <f>(VOV!C28+VOV!F28+VVS!C28+VVS!F28+CHAES!C28+CHAES!F28+Mnogodet!C28+Mnogodet!F28)-('410309'!U20-'410309'!T20)</f>
        <v>0</v>
      </c>
    </row>
    <row r="10" spans="1:13" ht="16.5" customHeight="1">
      <c r="A10" s="74"/>
      <c r="B10" s="464"/>
      <c r="C10" s="258"/>
      <c r="D10" s="259"/>
      <c r="E10" s="255"/>
      <c r="F10" s="259"/>
      <c r="G10" s="465"/>
      <c r="H10" s="466"/>
      <c r="I10" s="464"/>
      <c r="J10" s="258"/>
      <c r="K10" s="259"/>
      <c r="L10" s="255"/>
      <c r="M10" s="259"/>
    </row>
    <row r="11" spans="1:13" ht="16.5" customHeight="1">
      <c r="A11" s="75" t="s">
        <v>58</v>
      </c>
      <c r="B11" s="450">
        <f>(VOV!I14-VOV!I16-VOV!I17+VVS!I14-VVS!I16-VVS!I17+CHAES!I14-CHAES!I16-CHAES!I17)-('410309'!C22-'410309'!B22)</f>
        <v>0</v>
      </c>
      <c r="C11" s="373">
        <f>(VOV!I26+VVS!I26+CHAES!I26)-'410309'!E22</f>
        <v>0</v>
      </c>
      <c r="D11" s="375">
        <f>(VOV!I27+VVS!I27+CHAES!I27)-('410309'!F22+'410309'!G22)</f>
        <v>0</v>
      </c>
      <c r="E11" s="451">
        <f>(VOV!I15+VVS!I15+CHAES!I15)-'410309'!H22</f>
        <v>0</v>
      </c>
      <c r="F11" s="375">
        <f>B11-C11-E11</f>
        <v>0</v>
      </c>
      <c r="G11" s="461">
        <f>(VOV!I12+VVS!I12+CHAES!I12)-('410309'!K22+'410309'!L22)</f>
        <v>0</v>
      </c>
      <c r="H11" s="372">
        <f>(VOV!I19+VVS!I19+CHAES!I19)-'410309'!M22</f>
        <v>0</v>
      </c>
      <c r="I11" s="450">
        <f>(VOV!I20+VVS!I20+CHAES!I20)-'410309'!N22</f>
        <v>0</v>
      </c>
      <c r="J11" s="373">
        <f>(VOV!I23+VVS!I23+CHAES!I23)-'410309'!P22</f>
        <v>0</v>
      </c>
      <c r="K11" s="375">
        <f>(VOV!I24+VVS!I24+CHAES!I24)-('410309'!Q22+'410309'!R22)</f>
        <v>0</v>
      </c>
      <c r="L11" s="451">
        <f>H11-J11</f>
        <v>0</v>
      </c>
      <c r="M11" s="375">
        <f>(VOV!I28+VVS!I28+CHAES!I28)-('410309'!U22-'410309'!T22)</f>
        <v>0</v>
      </c>
    </row>
    <row r="12" spans="1:13" ht="16.5" customHeight="1">
      <c r="A12" s="162" t="s">
        <v>49</v>
      </c>
      <c r="B12" s="467"/>
      <c r="C12" s="247"/>
      <c r="D12" s="248"/>
      <c r="E12" s="244"/>
      <c r="F12" s="385"/>
      <c r="G12" s="468"/>
      <c r="H12" s="469"/>
      <c r="I12" s="467"/>
      <c r="J12" s="247"/>
      <c r="K12" s="248"/>
      <c r="L12" s="244"/>
      <c r="M12" s="248"/>
    </row>
    <row r="13" spans="1:13" ht="16.5" customHeight="1">
      <c r="A13" s="76"/>
      <c r="B13" s="467"/>
      <c r="C13" s="247"/>
      <c r="D13" s="248"/>
      <c r="E13" s="244"/>
      <c r="F13" s="385"/>
      <c r="G13" s="468"/>
      <c r="H13" s="469"/>
      <c r="I13" s="467"/>
      <c r="J13" s="247"/>
      <c r="K13" s="248"/>
      <c r="L13" s="244"/>
      <c r="M13" s="248"/>
    </row>
    <row r="14" spans="1:13" ht="16.5" customHeight="1">
      <c r="A14" s="77" t="s">
        <v>59</v>
      </c>
      <c r="B14" s="455">
        <f>(VOV!J14-VOV!J16-VOV!J17+VVS!J14-VVS!J16-VVS!J17)-('410309'!C25-'410309'!B25)</f>
        <v>0</v>
      </c>
      <c r="C14" s="456">
        <f>(VOV!J26+VVS!J26)-'410309'!E25</f>
        <v>0</v>
      </c>
      <c r="D14" s="457">
        <f>(VOV!J27+VVS!J27)-('410309'!F25+'410309'!G25)</f>
        <v>0</v>
      </c>
      <c r="E14" s="458">
        <f>(VOV!J15+VVS!J15)-'410309'!H25</f>
        <v>0</v>
      </c>
      <c r="F14" s="457">
        <f>B14-C14-E14</f>
        <v>0</v>
      </c>
      <c r="G14" s="470">
        <f>(VOV!J12+VVS!J12)-('410309'!K25+'410309'!L25)</f>
        <v>0</v>
      </c>
      <c r="H14" s="459">
        <f>(VOV!J19+VVS!J19)-'410309'!M25</f>
        <v>0</v>
      </c>
      <c r="I14" s="455">
        <f>(VOV!J20+VVS!J20)-'410309'!N25</f>
        <v>0</v>
      </c>
      <c r="J14" s="456">
        <f>(VOV!J23+VVS!J23)-'410309'!P25</f>
        <v>0</v>
      </c>
      <c r="K14" s="457">
        <f>(VOV!J24+VVS!J24)-('410309'!Q25+'410309'!R25)</f>
        <v>0</v>
      </c>
      <c r="L14" s="458">
        <f>H14-J14</f>
        <v>0</v>
      </c>
      <c r="M14" s="457">
        <f>(VOV!J28+VVS!J28)-('410309'!U25-'410309'!T25)</f>
        <v>0</v>
      </c>
    </row>
    <row r="15" spans="1:17" ht="12">
      <c r="A15" s="59"/>
      <c r="B15" s="59"/>
      <c r="C15" s="59"/>
      <c r="D15" s="59"/>
      <c r="E15" s="59"/>
      <c r="F15" s="59"/>
      <c r="G15" s="59"/>
      <c r="H15" s="59"/>
      <c r="I15" s="59"/>
      <c r="J15" s="59"/>
      <c r="K15" s="59"/>
      <c r="L15" s="59"/>
      <c r="M15" s="59"/>
      <c r="N15" s="59"/>
      <c r="O15" s="59"/>
      <c r="P15" s="59"/>
      <c r="Q15" s="59"/>
    </row>
    <row r="16" spans="1:19" s="73" customFormat="1" ht="12">
      <c r="A16" s="59"/>
      <c r="B16" s="59"/>
      <c r="C16" s="59"/>
      <c r="D16" s="59"/>
      <c r="E16" s="59"/>
      <c r="F16" s="59"/>
      <c r="G16" s="59"/>
      <c r="H16" s="59"/>
      <c r="I16" s="59"/>
      <c r="J16" s="59"/>
      <c r="K16" s="59"/>
      <c r="L16" s="59"/>
      <c r="M16" s="59"/>
      <c r="N16" s="59"/>
      <c r="O16" s="59"/>
      <c r="P16" s="59"/>
      <c r="Q16" s="59"/>
      <c r="R16" s="59"/>
      <c r="S16" s="59"/>
    </row>
    <row r="17" spans="1:19" ht="12">
      <c r="A17" s="59"/>
      <c r="B17" s="59"/>
      <c r="C17" s="59"/>
      <c r="D17" s="59"/>
      <c r="E17" s="59"/>
      <c r="F17" s="59"/>
      <c r="G17" s="59"/>
      <c r="H17" s="59"/>
      <c r="I17" s="59"/>
      <c r="J17" s="59"/>
      <c r="K17" s="59"/>
      <c r="L17" s="59"/>
      <c r="M17" s="59"/>
      <c r="N17" s="59"/>
      <c r="O17" s="59"/>
      <c r="P17" s="59"/>
      <c r="Q17" s="59"/>
      <c r="R17" s="59"/>
      <c r="S17" s="59"/>
    </row>
    <row r="18" spans="2:5" ht="10.5">
      <c r="B18" s="73"/>
      <c r="C18" s="73"/>
      <c r="D18" s="73"/>
      <c r="E18" s="73"/>
    </row>
    <row r="20" spans="2:5" ht="10.5">
      <c r="B20" s="73"/>
      <c r="C20" s="73"/>
      <c r="D20" s="73"/>
      <c r="E20" s="73"/>
    </row>
  </sheetData>
  <sheetProtection/>
  <mergeCells count="10">
    <mergeCell ref="C2:D2"/>
    <mergeCell ref="J2:K2"/>
    <mergeCell ref="L2:M2"/>
    <mergeCell ref="A2:A3"/>
    <mergeCell ref="B2:B3"/>
    <mergeCell ref="F2:F3"/>
    <mergeCell ref="H2:H3"/>
    <mergeCell ref="I2:I3"/>
    <mergeCell ref="G2:G3"/>
    <mergeCell ref="E2:E3"/>
  </mergeCells>
  <printOptions/>
  <pageMargins left="0.3" right="0.18" top="1.4" bottom="1" header="0.5" footer="0.5"/>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indexed="10"/>
  </sheetPr>
  <dimension ref="A2:S66"/>
  <sheetViews>
    <sheetView showGridLines="0" zoomScalePageLayoutView="0" workbookViewId="0" topLeftCell="I7">
      <selection activeCell="A1" sqref="A1"/>
    </sheetView>
  </sheetViews>
  <sheetFormatPr defaultColWidth="9.00390625" defaultRowHeight="12.75"/>
  <cols>
    <col min="1" max="1" width="41.75390625" style="58" customWidth="1"/>
    <col min="2" max="2" width="25.75390625" style="58" customWidth="1"/>
    <col min="3" max="3" width="3.75390625" style="58" customWidth="1"/>
    <col min="4" max="4" width="20.25390625" style="58" customWidth="1"/>
    <col min="5" max="16" width="10.75390625" style="58" customWidth="1"/>
    <col min="17" max="17" width="3.75390625" style="58" customWidth="1"/>
    <col min="18" max="18" width="29.25390625" style="58" customWidth="1"/>
    <col min="19" max="54" width="11.75390625" style="58" customWidth="1"/>
    <col min="55" max="16384" width="9.125" style="58" customWidth="1"/>
  </cols>
  <sheetData>
    <row r="2" ht="9.75">
      <c r="C2" s="78"/>
    </row>
    <row r="3" spans="1:18" ht="59.25" customHeight="1">
      <c r="A3" s="579"/>
      <c r="B3" s="84" t="s">
        <v>98</v>
      </c>
      <c r="C3" s="79"/>
      <c r="D3" s="592" t="s">
        <v>98</v>
      </c>
      <c r="E3" s="593"/>
      <c r="F3" s="593"/>
      <c r="G3" s="593"/>
      <c r="H3" s="593"/>
      <c r="I3" s="593"/>
      <c r="J3" s="593"/>
      <c r="K3" s="593"/>
      <c r="L3" s="593"/>
      <c r="M3" s="593"/>
      <c r="N3" s="593"/>
      <c r="O3" s="593"/>
      <c r="P3" s="553"/>
      <c r="Q3" s="59"/>
      <c r="R3" s="84" t="s">
        <v>99</v>
      </c>
    </row>
    <row r="4" spans="1:18" ht="13.5" customHeight="1">
      <c r="A4" s="583"/>
      <c r="B4" s="585" t="s">
        <v>184</v>
      </c>
      <c r="C4" s="80"/>
      <c r="D4" s="586" t="s">
        <v>204</v>
      </c>
      <c r="E4" s="587"/>
      <c r="F4" s="587"/>
      <c r="G4" s="587"/>
      <c r="H4" s="587"/>
      <c r="I4" s="587"/>
      <c r="J4" s="587"/>
      <c r="K4" s="587"/>
      <c r="L4" s="587"/>
      <c r="M4" s="587"/>
      <c r="N4" s="587"/>
      <c r="O4" s="587"/>
      <c r="P4" s="588"/>
      <c r="Q4" s="59"/>
      <c r="R4" s="585" t="s">
        <v>205</v>
      </c>
    </row>
    <row r="5" spans="1:18" ht="66.75" customHeight="1">
      <c r="A5" s="584"/>
      <c r="B5" s="579"/>
      <c r="C5" s="80"/>
      <c r="D5" s="589"/>
      <c r="E5" s="590"/>
      <c r="F5" s="590"/>
      <c r="G5" s="590"/>
      <c r="H5" s="590"/>
      <c r="I5" s="590"/>
      <c r="J5" s="590"/>
      <c r="K5" s="590"/>
      <c r="L5" s="590"/>
      <c r="M5" s="590"/>
      <c r="N5" s="590"/>
      <c r="O5" s="590"/>
      <c r="P5" s="591"/>
      <c r="Q5" s="59"/>
      <c r="R5" s="579"/>
    </row>
    <row r="6" spans="1:18" ht="27.75" customHeight="1">
      <c r="A6" s="111" t="s">
        <v>64</v>
      </c>
      <c r="B6" s="471">
        <v>0</v>
      </c>
      <c r="C6" s="81"/>
      <c r="D6" s="474">
        <v>0</v>
      </c>
      <c r="E6" s="108" t="s">
        <v>131</v>
      </c>
      <c r="F6" s="120" t="s">
        <v>132</v>
      </c>
      <c r="G6" s="120" t="s">
        <v>133</v>
      </c>
      <c r="H6" s="120" t="s">
        <v>134</v>
      </c>
      <c r="I6" s="120" t="s">
        <v>135</v>
      </c>
      <c r="J6" s="120" t="s">
        <v>136</v>
      </c>
      <c r="K6" s="120" t="s">
        <v>137</v>
      </c>
      <c r="L6" s="120" t="s">
        <v>138</v>
      </c>
      <c r="M6" s="120" t="s">
        <v>139</v>
      </c>
      <c r="N6" s="120" t="s">
        <v>140</v>
      </c>
      <c r="O6" s="120" t="s">
        <v>141</v>
      </c>
      <c r="P6" s="120" t="s">
        <v>142</v>
      </c>
      <c r="Q6" s="59"/>
      <c r="R6" s="471">
        <v>0</v>
      </c>
    </row>
    <row r="7" spans="1:18" ht="34.5" customHeight="1">
      <c r="A7" s="13" t="s">
        <v>203</v>
      </c>
      <c r="B7" s="472">
        <f>Sr_roz!B11-DituVOV!C10</f>
        <v>4893</v>
      </c>
      <c r="C7" s="81"/>
      <c r="D7" s="467">
        <f>Sr_roz!U11-(Ozn308!C10+Ozn308!H10+Ozn308!M10+Ozn308!R10+Ozn308!W10)</f>
        <v>0</v>
      </c>
      <c r="E7" s="476">
        <f>Sr_roz!U13-(Ozn308!C11+Ozn308!H11+Ozn308!M11+Ozn308!R11+Ozn308!W11)</f>
        <v>0</v>
      </c>
      <c r="F7" s="477">
        <f>Sr_roz!U15-(Ozn308!C12+Ozn308!H12+Ozn308!M12+Ozn308!R12+Ozn308!W12)</f>
        <v>0</v>
      </c>
      <c r="G7" s="477">
        <f>Sr_roz!U17-(Ozn308!C13+Ozn308!H13+Ozn308!M13+Ozn308!R13+Ozn308!W13)</f>
        <v>0</v>
      </c>
      <c r="H7" s="477">
        <f>Sr_roz!U19-(Ozn308!C14+Ozn308!H14+Ozn308!M14+Ozn308!R14+Ozn308!W14)</f>
        <v>0</v>
      </c>
      <c r="I7" s="477">
        <f>Sr_roz!U21-(Ozn308!C15+Ozn308!H15+Ozn308!M15+Ozn308!R15+Ozn308!W15)</f>
        <v>0</v>
      </c>
      <c r="J7" s="477">
        <f>Sr_roz!U23-(Ozn308!C16+Ozn308!H16+Ozn308!M16+Ozn308!R16+Ozn308!W16)</f>
        <v>0</v>
      </c>
      <c r="K7" s="477">
        <f>Sr_roz!U25-(Ozn308!C17+Ozn308!H17+Ozn308!M17+Ozn308!R17+Ozn308!W17)</f>
        <v>0</v>
      </c>
      <c r="L7" s="477">
        <f>Sr_roz!U27-(Ozn308!C18+Ozn308!H18+Ozn308!M18+Ozn308!R18+Ozn308!W18)</f>
        <v>0</v>
      </c>
      <c r="M7" s="477">
        <f>Sr_roz!U29-(Ozn308!C19+Ozn308!H19+Ozn308!M19+Ozn308!R19+Ozn308!W19)</f>
        <v>0</v>
      </c>
      <c r="N7" s="477">
        <f>Sr_roz!U31-(Ozn308!C20+Ozn308!H20+Ozn308!M20+Ozn308!R20+Ozn308!W20)</f>
        <v>0</v>
      </c>
      <c r="O7" s="477">
        <f>Sr_roz!U33-(Ozn308!C21+Ozn308!H21+Ozn308!M21+Ozn308!R21+Ozn308!W21)</f>
        <v>0</v>
      </c>
      <c r="P7" s="478">
        <f>Sr_roz!U35-(Ozn308!C22+Ozn308!H22+Ozn308!M22+Ozn308!R22+Ozn308!W22)</f>
        <v>0</v>
      </c>
      <c r="Q7" s="59"/>
      <c r="R7" s="472">
        <v>0</v>
      </c>
    </row>
    <row r="8" spans="1:18" ht="16.5" customHeight="1">
      <c r="A8" s="13" t="s">
        <v>25</v>
      </c>
      <c r="B8" s="472">
        <f>Sr_roz!C11-DituVOV!D10</f>
        <v>7313</v>
      </c>
      <c r="C8" s="81"/>
      <c r="D8" s="467">
        <f>Sr_roz!V11-(Ozn308!D10+Ozn308!I10+Ozn308!N10+Ozn308!S10+Ozn308!X10)</f>
        <v>0</v>
      </c>
      <c r="E8" s="247">
        <f>Sr_roz!V13-(Ozn308!D11+Ozn308!I11+Ozn308!N11+Ozn308!S11+Ozn308!X11)</f>
        <v>0</v>
      </c>
      <c r="F8" s="245">
        <f>Sr_roz!V15-(Ozn308!D12+Ozn308!I12+Ozn308!N12+Ozn308!S12+Ozn308!X12)</f>
        <v>0</v>
      </c>
      <c r="G8" s="245">
        <f>Sr_roz!V17-(Ozn308!D13+Ozn308!I13+Ozn308!N13+Ozn308!S13+Ozn308!X13)</f>
        <v>0</v>
      </c>
      <c r="H8" s="245">
        <f>Sr_roz!V19-(Ozn308!D14+Ozn308!I14+Ozn308!N14+Ozn308!S14+Ozn308!X14)</f>
        <v>0</v>
      </c>
      <c r="I8" s="245">
        <f>Sr_roz!V21-(Ozn308!D15+Ozn308!I15+Ozn308!N15+Ozn308!S15+Ozn308!X15)</f>
        <v>0</v>
      </c>
      <c r="J8" s="245">
        <f>Sr_roz!V23-(Ozn308!D16+Ozn308!I16+Ozn308!N16+Ozn308!S16+Ozn308!X16)</f>
        <v>0</v>
      </c>
      <c r="K8" s="245">
        <f>Sr_roz!V25-(Ozn308!D17+Ozn308!I17+Ozn308!N17+Ozn308!S17+Ozn308!X17)</f>
        <v>0</v>
      </c>
      <c r="L8" s="245">
        <f>Sr_roz!V27-(Ozn308!D18+Ozn308!I18+Ozn308!N18+Ozn308!S18+Ozn308!X18)</f>
        <v>0</v>
      </c>
      <c r="M8" s="245">
        <f>Sr_roz!V29-(Ozn308!D19+Ozn308!I19+Ozn308!N19+Ozn308!S19+Ozn308!X19)</f>
        <v>0</v>
      </c>
      <c r="N8" s="245">
        <f>Sr_roz!V31-(Ozn308!D20+Ozn308!I20+Ozn308!N20+Ozn308!S20+Ozn308!X20)</f>
        <v>0</v>
      </c>
      <c r="O8" s="245">
        <f>Sr_roz!V33-(Ozn308!D21+Ozn308!I21+Ozn308!N21+Ozn308!S21+Ozn308!X21)</f>
        <v>0</v>
      </c>
      <c r="P8" s="248">
        <f>Sr_roz!V35-(Ozn308!D22+Ozn308!I22+Ozn308!N22+Ozn308!S22+Ozn308!X22)</f>
        <v>0</v>
      </c>
      <c r="Q8" s="59"/>
      <c r="R8" s="472">
        <v>0</v>
      </c>
    </row>
    <row r="9" spans="1:18" ht="16.5" customHeight="1">
      <c r="A9" s="13" t="s">
        <v>26</v>
      </c>
      <c r="B9" s="472">
        <f>Sr_roz!D11-DituVOV!E10</f>
        <v>15947</v>
      </c>
      <c r="C9" s="81"/>
      <c r="D9" s="467">
        <f>Sr_roz!W11-(Ozn308!E10+Ozn308!J10+Ozn308!O10+Ozn308!T10+Ozn308!Y10)</f>
        <v>0</v>
      </c>
      <c r="E9" s="247">
        <f>Sr_roz!W13-(Ozn308!E11+Ozn308!J11+Ozn308!O11+Ozn308!T11+Ozn308!Y11)</f>
        <v>0</v>
      </c>
      <c r="F9" s="245">
        <f>Sr_roz!W15-(Ozn308!E12+Ozn308!J12+Ozn308!O12+Ozn308!T12+Ozn308!Y12)</f>
        <v>0</v>
      </c>
      <c r="G9" s="245">
        <f>Sr_roz!W17-(Ozn308!E13+Ozn308!J13+Ozn308!O13+Ozn308!T13+Ozn308!Y13)</f>
        <v>0</v>
      </c>
      <c r="H9" s="245">
        <f>Sr_roz!W19-(Ozn308!E14+Ozn308!J14+Ozn308!O14+Ozn308!T14+Ozn308!Y14)</f>
        <v>0</v>
      </c>
      <c r="I9" s="245">
        <f>Sr_roz!W21-(Ozn308!E15+Ozn308!J15+Ozn308!O15+Ozn308!T15+Ozn308!Y15)</f>
        <v>0</v>
      </c>
      <c r="J9" s="245">
        <f>Sr_roz!W23-(Ozn308!E16+Ozn308!J16+Ozn308!O16+Ozn308!T16+Ozn308!Y16)</f>
        <v>0</v>
      </c>
      <c r="K9" s="245">
        <f>Sr_roz!W25-(Ozn308!E17+Ozn308!J17+Ozn308!O17+Ozn308!T17+Ozn308!Y17)</f>
        <v>0</v>
      </c>
      <c r="L9" s="245">
        <f>Sr_roz!W27-(Ozn308!E18+Ozn308!J18+Ozn308!O18+Ozn308!T18+Ozn308!Y18)</f>
        <v>0</v>
      </c>
      <c r="M9" s="245">
        <f>Sr_roz!W29-(Ozn308!E19+Ozn308!J19+Ozn308!O19+Ozn308!Y19)</f>
        <v>0</v>
      </c>
      <c r="N9" s="245">
        <f>Sr_roz!W31-(Ozn308!E20+Ozn308!J20+Ozn308!O20+Ozn308!T20+Ozn308!Y20)</f>
        <v>0</v>
      </c>
      <c r="O9" s="245">
        <f>Sr_roz!W33-(Ozn308!E21+Ozn308!J21+Ozn308!O21+Ozn308!T21+Ozn308!Y21)</f>
        <v>0</v>
      </c>
      <c r="P9" s="248">
        <f>Sr_roz!W35-(Ozn308!E22+Ozn308!J22+Ozn308!O22+Ozn308!T22+Ozn308!Y22)</f>
        <v>0</v>
      </c>
      <c r="Q9" s="59"/>
      <c r="R9" s="472">
        <v>0</v>
      </c>
    </row>
    <row r="10" spans="1:18" ht="16.5" customHeight="1">
      <c r="A10" s="13" t="s">
        <v>27</v>
      </c>
      <c r="B10" s="472">
        <f>Sr_roz!E11-DituVOV!F10</f>
        <v>2477</v>
      </c>
      <c r="C10" s="81"/>
      <c r="D10" s="467">
        <f>Sr_roz!X11-(Ozn308!F10+Ozn308!K10+Ozn308!P10+Ozn308!U10+Ozn308!Z10)</f>
        <v>0</v>
      </c>
      <c r="E10" s="479">
        <f>Sr_roz!X13-(Ozn308!F11+Ozn308!K11+Ozn308!P11+Ozn308!U11+Ozn308!Z11)</f>
        <v>0</v>
      </c>
      <c r="F10" s="480">
        <f>Sr_roz!X15-(Ozn308!F12+Ozn308!K12+Ozn308!P12+Ozn308!U12+Ozn308!Z12)</f>
        <v>0</v>
      </c>
      <c r="G10" s="480">
        <f>Sr_roz!X17-(Ozn308!F13+Ozn308!K13+Ozn308!P13+Ozn308!U13+Ozn308!Z13)</f>
        <v>0</v>
      </c>
      <c r="H10" s="480">
        <f>Sr_roz!X19-(Ozn308!F14+Ozn308!K14+Ozn308!P14+Ozn308!U14+Ozn308!Z14)</f>
        <v>0</v>
      </c>
      <c r="I10" s="480">
        <f>Sr_roz!X21-(Ozn308!F15+Ozn308!K15+Ozn308!P15+Ozn308!U15+Ozn308!Z15)</f>
        <v>0</v>
      </c>
      <c r="J10" s="480">
        <f>Sr_roz!X23-(Ozn308!F16+Ozn308!K16+Ozn308!P16+Ozn308!U16+Ozn308!Z16)</f>
        <v>0</v>
      </c>
      <c r="K10" s="480">
        <f>Sr_roz!X25-(Ozn308!F17+Ozn308!K17+Ozn308!P17+Ozn308!U17+Ozn308!Z17)</f>
        <v>0</v>
      </c>
      <c r="L10" s="480">
        <f>Sr_roz!X27-(Ozn308!F18+Ozn308!K18+Ozn308!P18+Ozn308!U18+Ozn308!Z18)</f>
        <v>0</v>
      </c>
      <c r="M10" s="480">
        <f>Sr_roz!X29-(Ozn308!F19+Ozn308!K19+Ozn308!P19+Ozn308!U19+Ozn308!Z19)</f>
        <v>0</v>
      </c>
      <c r="N10" s="480">
        <f>Sr_roz!X31-(Ozn308!F20+Ozn308!K20+Ozn308!P20+Ozn308!U20+Ozn308!Z20)</f>
        <v>0</v>
      </c>
      <c r="O10" s="480">
        <f>Sr_roz!X33-(Ozn308!F21+Ozn308!K21+Ozn308!P21+Ozn308!U21+Ozn308!Z21)</f>
        <v>0</v>
      </c>
      <c r="P10" s="481">
        <f>Sr_roz!X35-(Ozn308!F22+Ozn308!K22+Ozn308!P22+Ozn308!U22+Ozn308!Z22)</f>
        <v>0</v>
      </c>
      <c r="Q10" s="59"/>
      <c r="R10" s="472">
        <v>0</v>
      </c>
    </row>
    <row r="11" spans="1:18" ht="16.5" customHeight="1">
      <c r="A11" s="13" t="s">
        <v>28</v>
      </c>
      <c r="B11" s="472">
        <f>Sr_roz!F11-DituVOV!G10</f>
        <v>3540</v>
      </c>
      <c r="C11" s="81"/>
      <c r="D11" s="467">
        <v>0</v>
      </c>
      <c r="E11" s="151"/>
      <c r="F11" s="152"/>
      <c r="G11" s="152"/>
      <c r="H11" s="152"/>
      <c r="I11" s="152"/>
      <c r="J11" s="152"/>
      <c r="K11" s="152"/>
      <c r="L11" s="152"/>
      <c r="M11" s="152"/>
      <c r="N11" s="152"/>
      <c r="O11" s="152"/>
      <c r="P11" s="153"/>
      <c r="Q11" s="59"/>
      <c r="R11" s="472">
        <v>0</v>
      </c>
    </row>
    <row r="12" spans="1:18" ht="16.5" customHeight="1">
      <c r="A12" s="63" t="s">
        <v>30</v>
      </c>
      <c r="B12" s="472">
        <v>0</v>
      </c>
      <c r="C12" s="81"/>
      <c r="D12" s="467">
        <v>0</v>
      </c>
      <c r="E12" s="118"/>
      <c r="F12" s="81"/>
      <c r="G12" s="81"/>
      <c r="H12" s="81"/>
      <c r="I12" s="81"/>
      <c r="J12" s="81"/>
      <c r="K12" s="81"/>
      <c r="L12" s="81"/>
      <c r="M12" s="81"/>
      <c r="N12" s="81"/>
      <c r="O12" s="81"/>
      <c r="P12" s="119"/>
      <c r="Q12" s="59"/>
      <c r="R12" s="472">
        <f>Sr_roz!Y11-(Ozn310!B10+Ozn310!C10+Ozn310!D10+Ozn310!E10+Ozn310!F10)</f>
        <v>0</v>
      </c>
    </row>
    <row r="13" spans="1:18" ht="16.5" customHeight="1">
      <c r="A13" s="109" t="s">
        <v>0</v>
      </c>
      <c r="B13" s="473">
        <f>SUM(B14:B20)</f>
        <v>2114747.01</v>
      </c>
      <c r="C13" s="82"/>
      <c r="D13" s="475">
        <f>SUM(D14:D20)</f>
        <v>0</v>
      </c>
      <c r="E13" s="112"/>
      <c r="F13" s="82"/>
      <c r="G13" s="82"/>
      <c r="H13" s="82"/>
      <c r="I13" s="82"/>
      <c r="J13" s="82"/>
      <c r="K13" s="82"/>
      <c r="L13" s="82"/>
      <c r="M13" s="82"/>
      <c r="N13" s="82"/>
      <c r="O13" s="82"/>
      <c r="P13" s="113"/>
      <c r="Q13" s="59"/>
      <c r="R13" s="473">
        <f>SUM(R14:R20)</f>
        <v>0</v>
      </c>
    </row>
    <row r="14" spans="1:18" ht="34.5" customHeight="1">
      <c r="A14" s="13" t="s">
        <v>203</v>
      </c>
      <c r="B14" s="381">
        <f>Sr_roz!B10-DituVOV!C16</f>
        <v>158274.16</v>
      </c>
      <c r="C14" s="82"/>
      <c r="D14" s="453">
        <f>Sr_roz!U10-(Ozn308!C28+Ozn308!H28+Ozn308!M28+Ozn308!R28+Ozn308!W28)</f>
        <v>0</v>
      </c>
      <c r="E14" s="112"/>
      <c r="F14" s="82"/>
      <c r="G14" s="82"/>
      <c r="H14" s="82"/>
      <c r="I14" s="82"/>
      <c r="J14" s="82"/>
      <c r="K14" s="82"/>
      <c r="L14" s="82"/>
      <c r="M14" s="82"/>
      <c r="N14" s="82"/>
      <c r="O14" s="82"/>
      <c r="P14" s="113"/>
      <c r="Q14" s="59"/>
      <c r="R14" s="381">
        <v>0</v>
      </c>
    </row>
    <row r="15" spans="1:18" ht="16.5" customHeight="1">
      <c r="A15" s="63" t="s">
        <v>25</v>
      </c>
      <c r="B15" s="381">
        <f>Sr_roz!C10-DituVOV!D16</f>
        <v>1331353.07</v>
      </c>
      <c r="C15" s="82"/>
      <c r="D15" s="453">
        <f>Sr_roz!V10-(Ozn308!D28+Ozn308!I28+Ozn308!N28+Ozn308!S28+Ozn308!X28)</f>
        <v>0</v>
      </c>
      <c r="E15" s="112"/>
      <c r="F15" s="82"/>
      <c r="G15" s="82"/>
      <c r="H15" s="82"/>
      <c r="I15" s="82"/>
      <c r="J15" s="82"/>
      <c r="K15" s="82"/>
      <c r="L15" s="82"/>
      <c r="M15" s="82"/>
      <c r="N15" s="82"/>
      <c r="O15" s="82"/>
      <c r="P15" s="113"/>
      <c r="Q15" s="59"/>
      <c r="R15" s="381">
        <v>0</v>
      </c>
    </row>
    <row r="16" spans="1:18" ht="16.5" customHeight="1">
      <c r="A16" s="63" t="s">
        <v>26</v>
      </c>
      <c r="B16" s="381">
        <f>Sr_roz!D10-DituVOV!E16</f>
        <v>254357.22</v>
      </c>
      <c r="C16" s="82"/>
      <c r="D16" s="453">
        <f>Sr_roz!W10-(Ozn308!E28+Ozn308!J28+Ozn308!O28+Ozn308!T28+Ozn308!Y28)</f>
        <v>0</v>
      </c>
      <c r="E16" s="112"/>
      <c r="F16" s="82"/>
      <c r="G16" s="82"/>
      <c r="H16" s="82"/>
      <c r="I16" s="82"/>
      <c r="J16" s="82"/>
      <c r="K16" s="82"/>
      <c r="L16" s="82"/>
      <c r="M16" s="82"/>
      <c r="N16" s="82"/>
      <c r="O16" s="82"/>
      <c r="P16" s="113"/>
      <c r="Q16" s="59"/>
      <c r="R16" s="381">
        <v>0</v>
      </c>
    </row>
    <row r="17" spans="1:18" ht="16.5" customHeight="1">
      <c r="A17" s="63" t="s">
        <v>27</v>
      </c>
      <c r="B17" s="381">
        <f>Sr_roz!E10-DituVOV!F16</f>
        <v>278428.1</v>
      </c>
      <c r="C17" s="82"/>
      <c r="D17" s="453">
        <f>Sr_roz!X10-(Ozn308!F28+Ozn308!K28+Ozn308!P28+Ozn308!U28+Ozn308!Z28)</f>
        <v>0</v>
      </c>
      <c r="E17" s="112"/>
      <c r="F17" s="82"/>
      <c r="G17" s="82"/>
      <c r="H17" s="82"/>
      <c r="I17" s="82"/>
      <c r="J17" s="82"/>
      <c r="K17" s="82"/>
      <c r="L17" s="82"/>
      <c r="M17" s="82"/>
      <c r="N17" s="82"/>
      <c r="O17" s="82"/>
      <c r="P17" s="113"/>
      <c r="Q17" s="59"/>
      <c r="R17" s="381">
        <v>0</v>
      </c>
    </row>
    <row r="18" spans="1:18" ht="16.5" customHeight="1">
      <c r="A18" s="13" t="s">
        <v>28</v>
      </c>
      <c r="B18" s="381">
        <f>Sr_roz!F10-DituVOV!G16</f>
        <v>92334.45999999999</v>
      </c>
      <c r="C18" s="82"/>
      <c r="D18" s="453">
        <v>0</v>
      </c>
      <c r="E18" s="112"/>
      <c r="F18" s="82"/>
      <c r="G18" s="82"/>
      <c r="H18" s="82"/>
      <c r="I18" s="82"/>
      <c r="J18" s="82"/>
      <c r="K18" s="82"/>
      <c r="L18" s="82"/>
      <c r="M18" s="82"/>
      <c r="N18" s="82"/>
      <c r="O18" s="82"/>
      <c r="P18" s="113"/>
      <c r="Q18" s="59"/>
      <c r="R18" s="381">
        <v>0</v>
      </c>
    </row>
    <row r="19" spans="1:18" ht="16.5" customHeight="1">
      <c r="A19" s="110" t="s">
        <v>30</v>
      </c>
      <c r="B19" s="460">
        <v>0</v>
      </c>
      <c r="C19" s="82"/>
      <c r="D19" s="455">
        <v>0</v>
      </c>
      <c r="E19" s="114"/>
      <c r="F19" s="115"/>
      <c r="G19" s="115"/>
      <c r="H19" s="115"/>
      <c r="I19" s="115"/>
      <c r="J19" s="115"/>
      <c r="K19" s="115"/>
      <c r="L19" s="115"/>
      <c r="M19" s="115"/>
      <c r="N19" s="115"/>
      <c r="O19" s="115"/>
      <c r="P19" s="116"/>
      <c r="Q19" s="59"/>
      <c r="R19" s="460">
        <f>Sr_roz!Y10-(Ozn310!B16+Ozn310!C16+Ozn310!D16+Ozn310!E16+Ozn310!F16)</f>
        <v>0</v>
      </c>
    </row>
    <row r="20" spans="1:19" ht="16.5" customHeight="1">
      <c r="A20" s="5"/>
      <c r="B20" s="5"/>
      <c r="C20" s="5"/>
      <c r="D20" s="5"/>
      <c r="E20" s="5"/>
      <c r="F20" s="5"/>
      <c r="G20" s="5"/>
      <c r="H20" s="5"/>
      <c r="I20" s="5"/>
      <c r="J20" s="5"/>
      <c r="K20" s="5"/>
      <c r="L20" s="5"/>
      <c r="M20" s="5"/>
      <c r="N20" s="5"/>
      <c r="O20" s="5"/>
      <c r="P20" s="5"/>
      <c r="Q20" s="5"/>
      <c r="R20" s="5"/>
      <c r="S20" s="5"/>
    </row>
    <row r="21" spans="1:19" ht="27.75" customHeight="1">
      <c r="A21" s="5"/>
      <c r="B21" s="5"/>
      <c r="C21" s="5"/>
      <c r="D21" s="5"/>
      <c r="E21" s="5"/>
      <c r="F21" s="5"/>
      <c r="G21" s="5"/>
      <c r="H21" s="5"/>
      <c r="I21" s="5"/>
      <c r="J21" s="5"/>
      <c r="K21" s="5"/>
      <c r="L21" s="5"/>
      <c r="M21" s="5"/>
      <c r="N21" s="5"/>
      <c r="O21" s="5"/>
      <c r="P21" s="5"/>
      <c r="Q21" s="5"/>
      <c r="R21" s="5"/>
      <c r="S21" s="5"/>
    </row>
    <row r="22" spans="1:18" ht="23.25" customHeight="1">
      <c r="A22" s="59"/>
      <c r="B22" s="59"/>
      <c r="C22" s="83"/>
      <c r="D22" s="59"/>
      <c r="E22" s="59"/>
      <c r="F22" s="59"/>
      <c r="G22" s="59"/>
      <c r="H22" s="59"/>
      <c r="I22" s="59"/>
      <c r="J22" s="59"/>
      <c r="K22" s="59"/>
      <c r="L22" s="59"/>
      <c r="M22" s="59"/>
      <c r="N22" s="59"/>
      <c r="O22" s="59"/>
      <c r="P22" s="59"/>
      <c r="Q22" s="59"/>
      <c r="R22" s="59"/>
    </row>
    <row r="23" spans="1:18" ht="13.5" customHeight="1">
      <c r="A23" s="59"/>
      <c r="B23" s="59"/>
      <c r="C23" s="59"/>
      <c r="D23" s="59"/>
      <c r="E23" s="59"/>
      <c r="F23" s="59"/>
      <c r="G23" s="59"/>
      <c r="H23" s="59"/>
      <c r="I23" s="59"/>
      <c r="J23" s="59"/>
      <c r="K23" s="59"/>
      <c r="L23" s="59"/>
      <c r="M23" s="59"/>
      <c r="N23" s="59"/>
      <c r="O23" s="59"/>
      <c r="P23" s="59"/>
      <c r="Q23" s="59"/>
      <c r="R23" s="59"/>
    </row>
    <row r="24" spans="1:18" ht="13.5" customHeight="1">
      <c r="A24" s="59"/>
      <c r="B24" s="59"/>
      <c r="C24" s="59"/>
      <c r="D24" s="59"/>
      <c r="E24" s="59"/>
      <c r="F24" s="59"/>
      <c r="G24" s="59"/>
      <c r="H24" s="59"/>
      <c r="I24" s="59"/>
      <c r="J24" s="59"/>
      <c r="K24" s="59"/>
      <c r="L24" s="59"/>
      <c r="M24" s="59"/>
      <c r="N24" s="59"/>
      <c r="O24" s="59"/>
      <c r="P24" s="59"/>
      <c r="Q24" s="59"/>
      <c r="R24" s="59"/>
    </row>
    <row r="25" spans="1:18" ht="13.5" customHeight="1">
      <c r="A25" s="59"/>
      <c r="B25" s="59"/>
      <c r="C25" s="59"/>
      <c r="D25" s="59"/>
      <c r="E25" s="59"/>
      <c r="F25" s="59"/>
      <c r="G25" s="59"/>
      <c r="H25" s="59"/>
      <c r="I25" s="59"/>
      <c r="J25" s="59"/>
      <c r="K25" s="59"/>
      <c r="L25" s="59"/>
      <c r="M25" s="59"/>
      <c r="N25" s="59"/>
      <c r="O25" s="59"/>
      <c r="P25" s="59"/>
      <c r="Q25" s="59"/>
      <c r="R25" s="59"/>
    </row>
    <row r="26" spans="1:18" ht="13.5" customHeight="1">
      <c r="A26" s="59"/>
      <c r="B26" s="59"/>
      <c r="C26" s="59"/>
      <c r="D26" s="59"/>
      <c r="E26" s="59"/>
      <c r="F26" s="59"/>
      <c r="G26" s="59"/>
      <c r="H26" s="59"/>
      <c r="I26" s="59"/>
      <c r="J26" s="59"/>
      <c r="K26" s="59"/>
      <c r="L26" s="59"/>
      <c r="M26" s="59"/>
      <c r="N26" s="59"/>
      <c r="O26" s="59"/>
      <c r="P26" s="59"/>
      <c r="Q26" s="59"/>
      <c r="R26" s="59"/>
    </row>
    <row r="27" spans="1:18" ht="25.5" customHeight="1">
      <c r="A27" s="59"/>
      <c r="B27" s="59"/>
      <c r="C27" s="59"/>
      <c r="D27" s="59"/>
      <c r="E27" s="59"/>
      <c r="F27" s="59"/>
      <c r="G27" s="59"/>
      <c r="H27" s="59"/>
      <c r="I27" s="59"/>
      <c r="J27" s="59"/>
      <c r="K27" s="59"/>
      <c r="L27" s="59"/>
      <c r="M27" s="59"/>
      <c r="N27" s="59"/>
      <c r="O27" s="59"/>
      <c r="P27" s="59"/>
      <c r="Q27" s="59"/>
      <c r="R27" s="59"/>
    </row>
    <row r="28" spans="1:18" ht="20.25" customHeight="1">
      <c r="A28" s="59"/>
      <c r="B28" s="59"/>
      <c r="C28" s="59"/>
      <c r="D28" s="59"/>
      <c r="E28" s="59"/>
      <c r="F28" s="59"/>
      <c r="G28" s="59"/>
      <c r="H28" s="59"/>
      <c r="I28" s="59"/>
      <c r="J28" s="59"/>
      <c r="K28" s="59"/>
      <c r="L28" s="59"/>
      <c r="M28" s="59"/>
      <c r="N28" s="59"/>
      <c r="O28" s="59"/>
      <c r="P28" s="59"/>
      <c r="Q28" s="59"/>
      <c r="R28" s="59"/>
    </row>
    <row r="29" spans="1:18" ht="13.5" customHeight="1">
      <c r="A29" s="59"/>
      <c r="B29" s="59"/>
      <c r="C29" s="59"/>
      <c r="D29" s="59"/>
      <c r="E29" s="59"/>
      <c r="F29" s="59"/>
      <c r="G29" s="59"/>
      <c r="H29" s="59"/>
      <c r="I29" s="59"/>
      <c r="J29" s="59"/>
      <c r="K29" s="59"/>
      <c r="L29" s="59"/>
      <c r="M29" s="59"/>
      <c r="N29" s="59"/>
      <c r="O29" s="59"/>
      <c r="P29" s="59"/>
      <c r="Q29" s="59"/>
      <c r="R29" s="59"/>
    </row>
    <row r="30" spans="1:18" ht="13.5" customHeight="1">
      <c r="A30" s="59"/>
      <c r="B30" s="59"/>
      <c r="C30" s="59"/>
      <c r="D30" s="59"/>
      <c r="E30" s="59"/>
      <c r="F30" s="59"/>
      <c r="G30" s="59"/>
      <c r="H30" s="59"/>
      <c r="I30" s="59"/>
      <c r="J30" s="59"/>
      <c r="K30" s="59"/>
      <c r="L30" s="59"/>
      <c r="M30" s="59"/>
      <c r="N30" s="59"/>
      <c r="O30" s="59"/>
      <c r="P30" s="59"/>
      <c r="Q30" s="59"/>
      <c r="R30" s="59"/>
    </row>
    <row r="31" spans="1:18" ht="13.5" customHeight="1">
      <c r="A31" s="59"/>
      <c r="B31" s="59"/>
      <c r="C31" s="59"/>
      <c r="D31" s="59"/>
      <c r="E31" s="59"/>
      <c r="F31" s="59"/>
      <c r="G31" s="59"/>
      <c r="H31" s="59"/>
      <c r="I31" s="59"/>
      <c r="J31" s="59"/>
      <c r="K31" s="59"/>
      <c r="L31" s="59"/>
      <c r="M31" s="59"/>
      <c r="N31" s="59"/>
      <c r="O31" s="59"/>
      <c r="P31" s="59"/>
      <c r="Q31" s="59"/>
      <c r="R31" s="59"/>
    </row>
    <row r="32" spans="1:18" ht="13.5" customHeight="1">
      <c r="A32" s="59"/>
      <c r="B32" s="59"/>
      <c r="C32" s="59"/>
      <c r="D32" s="59"/>
      <c r="E32" s="59"/>
      <c r="F32" s="59"/>
      <c r="G32" s="59"/>
      <c r="H32" s="59"/>
      <c r="I32" s="59"/>
      <c r="J32" s="59"/>
      <c r="K32" s="59"/>
      <c r="L32" s="59"/>
      <c r="M32" s="59"/>
      <c r="N32" s="59"/>
      <c r="O32" s="59"/>
      <c r="P32" s="59"/>
      <c r="Q32" s="59"/>
      <c r="R32" s="59"/>
    </row>
    <row r="33" spans="1:18" ht="13.5" customHeight="1">
      <c r="A33" s="59"/>
      <c r="B33" s="59"/>
      <c r="C33" s="59"/>
      <c r="D33" s="59"/>
      <c r="E33" s="59"/>
      <c r="F33" s="59"/>
      <c r="G33" s="59"/>
      <c r="H33" s="59"/>
      <c r="I33" s="59"/>
      <c r="J33" s="59"/>
      <c r="K33" s="59"/>
      <c r="L33" s="59"/>
      <c r="M33" s="59"/>
      <c r="N33" s="59"/>
      <c r="O33" s="59"/>
      <c r="P33" s="59"/>
      <c r="Q33" s="59"/>
      <c r="R33" s="59"/>
    </row>
    <row r="34" spans="1:18" ht="13.5" customHeight="1">
      <c r="A34" s="59"/>
      <c r="B34" s="59"/>
      <c r="C34" s="59"/>
      <c r="D34" s="59"/>
      <c r="E34" s="59"/>
      <c r="F34" s="59"/>
      <c r="G34" s="59"/>
      <c r="H34" s="59"/>
      <c r="I34" s="59"/>
      <c r="J34" s="59"/>
      <c r="K34" s="59"/>
      <c r="L34" s="59"/>
      <c r="M34" s="59"/>
      <c r="N34" s="59"/>
      <c r="O34" s="59"/>
      <c r="P34" s="59"/>
      <c r="Q34" s="59"/>
      <c r="R34" s="59"/>
    </row>
    <row r="35" spans="1:18" ht="22.5" customHeight="1">
      <c r="A35" s="59"/>
      <c r="B35" s="59"/>
      <c r="C35" s="59"/>
      <c r="D35" s="59"/>
      <c r="E35" s="59"/>
      <c r="F35" s="59"/>
      <c r="G35" s="59"/>
      <c r="H35" s="59"/>
      <c r="I35" s="59"/>
      <c r="J35" s="59"/>
      <c r="K35" s="59"/>
      <c r="L35" s="59"/>
      <c r="M35" s="59"/>
      <c r="N35" s="59"/>
      <c r="O35" s="59"/>
      <c r="P35" s="59"/>
      <c r="Q35" s="59"/>
      <c r="R35" s="59"/>
    </row>
    <row r="36" spans="1:18" ht="21.75" customHeight="1">
      <c r="A36" s="59"/>
      <c r="B36" s="59"/>
      <c r="C36" s="59"/>
      <c r="D36" s="59"/>
      <c r="E36" s="59"/>
      <c r="F36" s="59"/>
      <c r="G36" s="59"/>
      <c r="H36" s="59"/>
      <c r="I36" s="59"/>
      <c r="J36" s="59"/>
      <c r="K36" s="59"/>
      <c r="L36" s="59"/>
      <c r="M36" s="59"/>
      <c r="N36" s="59"/>
      <c r="O36" s="59"/>
      <c r="P36" s="59"/>
      <c r="Q36" s="59"/>
      <c r="R36" s="59"/>
    </row>
    <row r="37" spans="1:18" ht="13.5" customHeight="1">
      <c r="A37" s="59"/>
      <c r="B37" s="59"/>
      <c r="C37" s="59"/>
      <c r="D37" s="59"/>
      <c r="E37" s="59"/>
      <c r="F37" s="59"/>
      <c r="G37" s="59"/>
      <c r="H37" s="59"/>
      <c r="I37" s="59"/>
      <c r="J37" s="59"/>
      <c r="K37" s="59"/>
      <c r="L37" s="59"/>
      <c r="M37" s="59"/>
      <c r="N37" s="59"/>
      <c r="O37" s="59"/>
      <c r="P37" s="59"/>
      <c r="Q37" s="59"/>
      <c r="R37" s="59"/>
    </row>
    <row r="38" spans="1:18" ht="13.5" customHeight="1">
      <c r="A38" s="59"/>
      <c r="B38" s="59"/>
      <c r="C38" s="59"/>
      <c r="D38" s="59"/>
      <c r="E38" s="59"/>
      <c r="F38" s="59"/>
      <c r="G38" s="59"/>
      <c r="H38" s="59"/>
      <c r="I38" s="59"/>
      <c r="J38" s="59"/>
      <c r="K38" s="59"/>
      <c r="L38" s="59"/>
      <c r="M38" s="59"/>
      <c r="N38" s="59"/>
      <c r="O38" s="59"/>
      <c r="P38" s="59"/>
      <c r="Q38" s="59"/>
      <c r="R38" s="59"/>
    </row>
    <row r="39" spans="1:18" ht="13.5" customHeight="1">
      <c r="A39" s="59"/>
      <c r="B39" s="59"/>
      <c r="C39" s="59"/>
      <c r="D39" s="59"/>
      <c r="E39" s="59"/>
      <c r="F39" s="59"/>
      <c r="G39" s="59"/>
      <c r="H39" s="59"/>
      <c r="I39" s="59"/>
      <c r="J39" s="59"/>
      <c r="K39" s="59"/>
      <c r="L39" s="59"/>
      <c r="M39" s="59"/>
      <c r="N39" s="59"/>
      <c r="O39" s="59"/>
      <c r="P39" s="59"/>
      <c r="Q39" s="59"/>
      <c r="R39" s="59"/>
    </row>
    <row r="40" spans="1:18" ht="13.5" customHeight="1">
      <c r="A40" s="59"/>
      <c r="B40" s="59"/>
      <c r="C40" s="59"/>
      <c r="D40" s="59"/>
      <c r="E40" s="59"/>
      <c r="F40" s="59"/>
      <c r="G40" s="59"/>
      <c r="H40" s="59"/>
      <c r="I40" s="59"/>
      <c r="J40" s="59"/>
      <c r="K40" s="59"/>
      <c r="L40" s="59"/>
      <c r="M40" s="59"/>
      <c r="N40" s="59"/>
      <c r="O40" s="59"/>
      <c r="P40" s="59"/>
      <c r="Q40" s="59"/>
      <c r="R40" s="59"/>
    </row>
    <row r="41" spans="1:18" ht="13.5" customHeight="1">
      <c r="A41" s="59"/>
      <c r="B41" s="59"/>
      <c r="C41" s="59"/>
      <c r="D41" s="59"/>
      <c r="E41" s="59"/>
      <c r="F41" s="59"/>
      <c r="G41" s="59"/>
      <c r="H41" s="59"/>
      <c r="I41" s="59"/>
      <c r="J41" s="59"/>
      <c r="K41" s="59"/>
      <c r="L41" s="59"/>
      <c r="M41" s="59"/>
      <c r="N41" s="59"/>
      <c r="O41" s="59"/>
      <c r="P41" s="59"/>
      <c r="Q41" s="59"/>
      <c r="R41" s="59"/>
    </row>
    <row r="42" spans="1:18" ht="13.5" customHeight="1">
      <c r="A42" s="59"/>
      <c r="B42" s="59"/>
      <c r="C42" s="59"/>
      <c r="D42" s="59"/>
      <c r="E42" s="59"/>
      <c r="F42" s="59"/>
      <c r="G42" s="59"/>
      <c r="H42" s="59"/>
      <c r="I42" s="59"/>
      <c r="J42" s="59"/>
      <c r="K42" s="59"/>
      <c r="L42" s="59"/>
      <c r="M42" s="59"/>
      <c r="N42" s="59"/>
      <c r="O42" s="59"/>
      <c r="P42" s="59"/>
      <c r="Q42" s="59"/>
      <c r="R42" s="59"/>
    </row>
    <row r="43" spans="1:18" ht="13.5" customHeight="1">
      <c r="A43" s="59"/>
      <c r="B43" s="59"/>
      <c r="C43" s="59"/>
      <c r="D43" s="59"/>
      <c r="E43" s="59"/>
      <c r="F43" s="59"/>
      <c r="G43" s="59"/>
      <c r="H43" s="59"/>
      <c r="I43" s="59"/>
      <c r="J43" s="59"/>
      <c r="K43" s="59"/>
      <c r="L43" s="59"/>
      <c r="M43" s="59"/>
      <c r="N43" s="59"/>
      <c r="O43" s="59"/>
      <c r="P43" s="59"/>
      <c r="Q43" s="59"/>
      <c r="R43" s="59"/>
    </row>
    <row r="44" spans="1:18" ht="13.5" customHeight="1">
      <c r="A44" s="59"/>
      <c r="B44" s="59"/>
      <c r="C44" s="59"/>
      <c r="D44" s="59"/>
      <c r="E44" s="59"/>
      <c r="F44" s="59"/>
      <c r="G44" s="59"/>
      <c r="H44" s="59"/>
      <c r="I44" s="59"/>
      <c r="J44" s="59"/>
      <c r="K44" s="59"/>
      <c r="L44" s="59"/>
      <c r="M44" s="59"/>
      <c r="N44" s="59"/>
      <c r="O44" s="59"/>
      <c r="P44" s="59"/>
      <c r="Q44" s="59"/>
      <c r="R44" s="59"/>
    </row>
    <row r="45" spans="1:18" ht="13.5" customHeight="1">
      <c r="A45" s="59"/>
      <c r="B45" s="59"/>
      <c r="C45" s="59"/>
      <c r="D45" s="59"/>
      <c r="E45" s="59"/>
      <c r="F45" s="59"/>
      <c r="G45" s="59"/>
      <c r="H45" s="59"/>
      <c r="I45" s="59"/>
      <c r="J45" s="59"/>
      <c r="K45" s="59"/>
      <c r="L45" s="59"/>
      <c r="M45" s="59"/>
      <c r="N45" s="59"/>
      <c r="O45" s="59"/>
      <c r="P45" s="59"/>
      <c r="Q45" s="59"/>
      <c r="R45" s="59"/>
    </row>
    <row r="46" spans="1:18" ht="13.5" customHeight="1">
      <c r="A46" s="59"/>
      <c r="B46" s="59"/>
      <c r="C46" s="59"/>
      <c r="D46" s="59"/>
      <c r="E46" s="59"/>
      <c r="F46" s="59"/>
      <c r="G46" s="59"/>
      <c r="H46" s="59"/>
      <c r="I46" s="59"/>
      <c r="J46" s="59"/>
      <c r="K46" s="59"/>
      <c r="L46" s="59"/>
      <c r="M46" s="59"/>
      <c r="N46" s="59"/>
      <c r="O46" s="59"/>
      <c r="P46" s="59"/>
      <c r="Q46" s="59"/>
      <c r="R46" s="59"/>
    </row>
    <row r="47" spans="1:18" ht="13.5" customHeight="1">
      <c r="A47" s="59"/>
      <c r="B47" s="59"/>
      <c r="C47" s="59"/>
      <c r="D47" s="59"/>
      <c r="E47" s="59"/>
      <c r="F47" s="59"/>
      <c r="G47" s="59"/>
      <c r="H47" s="59"/>
      <c r="I47" s="59"/>
      <c r="J47" s="59"/>
      <c r="K47" s="59"/>
      <c r="L47" s="59"/>
      <c r="M47" s="59"/>
      <c r="N47" s="59"/>
      <c r="O47" s="59"/>
      <c r="P47" s="59"/>
      <c r="Q47" s="59"/>
      <c r="R47" s="59"/>
    </row>
    <row r="48" spans="1:18" ht="13.5" customHeight="1">
      <c r="A48" s="59"/>
      <c r="B48" s="59"/>
      <c r="C48" s="59"/>
      <c r="D48" s="59"/>
      <c r="E48" s="59"/>
      <c r="F48" s="59"/>
      <c r="G48" s="59"/>
      <c r="H48" s="59"/>
      <c r="I48" s="59"/>
      <c r="J48" s="59"/>
      <c r="K48" s="59"/>
      <c r="L48" s="59"/>
      <c r="M48" s="59"/>
      <c r="N48" s="59"/>
      <c r="O48" s="59"/>
      <c r="P48" s="59"/>
      <c r="Q48" s="59"/>
      <c r="R48" s="59"/>
    </row>
    <row r="49" spans="1:18" ht="13.5" customHeight="1">
      <c r="A49" s="59"/>
      <c r="B49" s="59"/>
      <c r="C49" s="59"/>
      <c r="D49" s="59"/>
      <c r="E49" s="59"/>
      <c r="F49" s="59"/>
      <c r="G49" s="59"/>
      <c r="H49" s="59"/>
      <c r="I49" s="59"/>
      <c r="J49" s="59"/>
      <c r="K49" s="59"/>
      <c r="L49" s="59"/>
      <c r="M49" s="59"/>
      <c r="N49" s="59"/>
      <c r="O49" s="59"/>
      <c r="P49" s="59"/>
      <c r="Q49" s="59"/>
      <c r="R49" s="59"/>
    </row>
    <row r="50" spans="1:18" ht="13.5" customHeight="1">
      <c r="A50" s="59"/>
      <c r="B50" s="59"/>
      <c r="C50" s="59"/>
      <c r="D50" s="59"/>
      <c r="E50" s="59"/>
      <c r="F50" s="59"/>
      <c r="G50" s="59"/>
      <c r="H50" s="59"/>
      <c r="I50" s="59"/>
      <c r="J50" s="59"/>
      <c r="K50" s="59"/>
      <c r="L50" s="59"/>
      <c r="M50" s="59"/>
      <c r="N50" s="59"/>
      <c r="O50" s="59"/>
      <c r="P50" s="59"/>
      <c r="Q50" s="59"/>
      <c r="R50" s="59"/>
    </row>
    <row r="51" spans="1:18" ht="13.5" customHeight="1">
      <c r="A51" s="59"/>
      <c r="B51" s="59"/>
      <c r="C51" s="59"/>
      <c r="D51" s="59"/>
      <c r="E51" s="59"/>
      <c r="F51" s="59"/>
      <c r="G51" s="59"/>
      <c r="H51" s="59"/>
      <c r="I51" s="59"/>
      <c r="J51" s="59"/>
      <c r="K51" s="59"/>
      <c r="L51" s="59"/>
      <c r="M51" s="59"/>
      <c r="N51" s="59"/>
      <c r="O51" s="59"/>
      <c r="P51" s="59"/>
      <c r="Q51" s="59"/>
      <c r="R51" s="59"/>
    </row>
    <row r="52" spans="1:18" ht="13.5" customHeight="1">
      <c r="A52" s="59"/>
      <c r="B52" s="59"/>
      <c r="C52" s="59"/>
      <c r="D52" s="59"/>
      <c r="E52" s="59"/>
      <c r="F52" s="59"/>
      <c r="G52" s="59"/>
      <c r="H52" s="59"/>
      <c r="I52" s="59"/>
      <c r="J52" s="59"/>
      <c r="K52" s="59"/>
      <c r="L52" s="59"/>
      <c r="M52" s="59"/>
      <c r="N52" s="59"/>
      <c r="O52" s="59"/>
      <c r="P52" s="59"/>
      <c r="Q52" s="59"/>
      <c r="R52" s="59"/>
    </row>
    <row r="53" spans="1:18" ht="13.5" customHeight="1">
      <c r="A53" s="59"/>
      <c r="B53" s="59"/>
      <c r="C53" s="59"/>
      <c r="D53" s="59"/>
      <c r="E53" s="59"/>
      <c r="F53" s="59"/>
      <c r="G53" s="59"/>
      <c r="H53" s="59"/>
      <c r="I53" s="59"/>
      <c r="J53" s="59"/>
      <c r="K53" s="59"/>
      <c r="L53" s="59"/>
      <c r="M53" s="59"/>
      <c r="N53" s="59"/>
      <c r="O53" s="59"/>
      <c r="P53" s="59"/>
      <c r="Q53" s="59"/>
      <c r="R53" s="59"/>
    </row>
    <row r="54" spans="1:18" ht="13.5" customHeight="1">
      <c r="A54" s="59"/>
      <c r="B54" s="59"/>
      <c r="C54" s="59"/>
      <c r="D54" s="59"/>
      <c r="E54" s="59"/>
      <c r="F54" s="59"/>
      <c r="G54" s="59"/>
      <c r="H54" s="59"/>
      <c r="I54" s="59"/>
      <c r="J54" s="59"/>
      <c r="K54" s="59"/>
      <c r="L54" s="59"/>
      <c r="M54" s="59"/>
      <c r="N54" s="59"/>
      <c r="O54" s="59"/>
      <c r="P54" s="59"/>
      <c r="Q54" s="59"/>
      <c r="R54" s="59"/>
    </row>
    <row r="55" spans="1:18" ht="13.5" customHeight="1">
      <c r="A55" s="59"/>
      <c r="B55" s="59"/>
      <c r="C55" s="59"/>
      <c r="D55" s="59"/>
      <c r="E55" s="59"/>
      <c r="F55" s="59"/>
      <c r="G55" s="59"/>
      <c r="H55" s="59"/>
      <c r="I55" s="59"/>
      <c r="J55" s="59"/>
      <c r="K55" s="59"/>
      <c r="L55" s="59"/>
      <c r="M55" s="59"/>
      <c r="N55" s="59"/>
      <c r="O55" s="59"/>
      <c r="P55" s="59"/>
      <c r="Q55" s="59"/>
      <c r="R55" s="59"/>
    </row>
    <row r="56" spans="1:18" ht="13.5" customHeight="1">
      <c r="A56" s="59"/>
      <c r="B56" s="59"/>
      <c r="C56" s="59"/>
      <c r="D56" s="59"/>
      <c r="E56" s="59"/>
      <c r="F56" s="59"/>
      <c r="G56" s="59"/>
      <c r="H56" s="59"/>
      <c r="I56" s="59"/>
      <c r="J56" s="59"/>
      <c r="K56" s="59"/>
      <c r="L56" s="59"/>
      <c r="M56" s="59"/>
      <c r="N56" s="59"/>
      <c r="O56" s="59"/>
      <c r="P56" s="59"/>
      <c r="Q56" s="59"/>
      <c r="R56" s="59"/>
    </row>
    <row r="57" spans="1:18" ht="13.5" customHeight="1">
      <c r="A57" s="59"/>
      <c r="B57" s="59"/>
      <c r="C57" s="59"/>
      <c r="D57" s="59"/>
      <c r="E57" s="59"/>
      <c r="F57" s="59"/>
      <c r="G57" s="59"/>
      <c r="H57" s="59"/>
      <c r="I57" s="59"/>
      <c r="J57" s="59"/>
      <c r="K57" s="59"/>
      <c r="L57" s="59"/>
      <c r="M57" s="59"/>
      <c r="N57" s="59"/>
      <c r="O57" s="59"/>
      <c r="P57" s="59"/>
      <c r="Q57" s="59"/>
      <c r="R57" s="59"/>
    </row>
    <row r="58" spans="1:18" ht="13.5" customHeight="1">
      <c r="A58" s="59"/>
      <c r="B58" s="59"/>
      <c r="C58" s="59"/>
      <c r="D58" s="59"/>
      <c r="E58" s="59"/>
      <c r="F58" s="59"/>
      <c r="G58" s="59"/>
      <c r="H58" s="59"/>
      <c r="I58" s="59"/>
      <c r="J58" s="59"/>
      <c r="K58" s="59"/>
      <c r="L58" s="59"/>
      <c r="M58" s="59"/>
      <c r="N58" s="59"/>
      <c r="O58" s="59"/>
      <c r="P58" s="59"/>
      <c r="Q58" s="59"/>
      <c r="R58" s="59"/>
    </row>
    <row r="59" spans="1:18" ht="13.5" customHeight="1">
      <c r="A59" s="59"/>
      <c r="B59" s="59"/>
      <c r="C59" s="59"/>
      <c r="D59" s="59"/>
      <c r="E59" s="59"/>
      <c r="F59" s="59"/>
      <c r="G59" s="59"/>
      <c r="H59" s="59"/>
      <c r="I59" s="59"/>
      <c r="J59" s="59"/>
      <c r="K59" s="59"/>
      <c r="L59" s="59"/>
      <c r="M59" s="59"/>
      <c r="N59" s="59"/>
      <c r="O59" s="59"/>
      <c r="P59" s="59"/>
      <c r="Q59" s="59"/>
      <c r="R59" s="59"/>
    </row>
    <row r="60" spans="1:18" ht="13.5" customHeight="1">
      <c r="A60" s="59"/>
      <c r="B60" s="59"/>
      <c r="C60" s="59"/>
      <c r="D60" s="59"/>
      <c r="E60" s="59"/>
      <c r="F60" s="59"/>
      <c r="G60" s="59"/>
      <c r="H60" s="59"/>
      <c r="I60" s="59"/>
      <c r="J60" s="59"/>
      <c r="K60" s="59"/>
      <c r="L60" s="59"/>
      <c r="M60" s="59"/>
      <c r="N60" s="59"/>
      <c r="O60" s="59"/>
      <c r="P60" s="59"/>
      <c r="Q60" s="59"/>
      <c r="R60" s="59"/>
    </row>
    <row r="61" spans="1:18" ht="13.5" customHeight="1">
      <c r="A61" s="59"/>
      <c r="B61" s="59"/>
      <c r="C61" s="59"/>
      <c r="D61" s="59"/>
      <c r="E61" s="59"/>
      <c r="F61" s="59"/>
      <c r="G61" s="59"/>
      <c r="H61" s="59"/>
      <c r="I61" s="59"/>
      <c r="J61" s="59"/>
      <c r="K61" s="59"/>
      <c r="L61" s="59"/>
      <c r="M61" s="59"/>
      <c r="N61" s="59"/>
      <c r="O61" s="59"/>
      <c r="P61" s="59"/>
      <c r="Q61" s="59"/>
      <c r="R61" s="59"/>
    </row>
    <row r="62" spans="1:18" ht="13.5" customHeight="1">
      <c r="A62" s="59"/>
      <c r="B62" s="59"/>
      <c r="C62" s="59"/>
      <c r="D62" s="59"/>
      <c r="E62" s="59"/>
      <c r="F62" s="59"/>
      <c r="G62" s="59"/>
      <c r="H62" s="59"/>
      <c r="I62" s="59"/>
      <c r="J62" s="59"/>
      <c r="K62" s="59"/>
      <c r="L62" s="59"/>
      <c r="M62" s="59"/>
      <c r="N62" s="59"/>
      <c r="O62" s="59"/>
      <c r="P62" s="59"/>
      <c r="Q62" s="59"/>
      <c r="R62" s="59"/>
    </row>
    <row r="63" spans="1:18" ht="13.5" customHeight="1">
      <c r="A63" s="59"/>
      <c r="B63" s="59"/>
      <c r="C63" s="59"/>
      <c r="D63" s="59"/>
      <c r="E63" s="59"/>
      <c r="F63" s="59"/>
      <c r="G63" s="59"/>
      <c r="H63" s="59"/>
      <c r="I63" s="59"/>
      <c r="J63" s="59"/>
      <c r="K63" s="59"/>
      <c r="L63" s="59"/>
      <c r="M63" s="59"/>
      <c r="N63" s="59"/>
      <c r="O63" s="59"/>
      <c r="P63" s="59"/>
      <c r="Q63" s="59"/>
      <c r="R63" s="59"/>
    </row>
    <row r="64" spans="1:18" ht="12">
      <c r="A64" s="59"/>
      <c r="B64" s="59"/>
      <c r="C64" s="59"/>
      <c r="D64" s="59"/>
      <c r="E64" s="59"/>
      <c r="F64" s="59"/>
      <c r="G64" s="59"/>
      <c r="H64" s="59"/>
      <c r="I64" s="59"/>
      <c r="J64" s="59"/>
      <c r="K64" s="59"/>
      <c r="L64" s="59"/>
      <c r="M64" s="59"/>
      <c r="N64" s="59"/>
      <c r="O64" s="59"/>
      <c r="P64" s="59"/>
      <c r="Q64" s="59"/>
      <c r="R64" s="59"/>
    </row>
    <row r="65" spans="1:18" ht="12">
      <c r="A65" s="59"/>
      <c r="B65" s="59"/>
      <c r="C65" s="59"/>
      <c r="D65" s="59"/>
      <c r="E65" s="59"/>
      <c r="F65" s="59"/>
      <c r="G65" s="59"/>
      <c r="H65" s="59"/>
      <c r="I65" s="59"/>
      <c r="J65" s="59"/>
      <c r="K65" s="59"/>
      <c r="L65" s="59"/>
      <c r="M65" s="59"/>
      <c r="N65" s="59"/>
      <c r="O65" s="59"/>
      <c r="P65" s="59"/>
      <c r="Q65" s="59"/>
      <c r="R65" s="59"/>
    </row>
    <row r="66" spans="1:18" ht="12">
      <c r="A66" s="59"/>
      <c r="B66" s="59"/>
      <c r="C66" s="59"/>
      <c r="D66" s="59"/>
      <c r="E66" s="59"/>
      <c r="F66" s="59"/>
      <c r="G66" s="59"/>
      <c r="H66" s="59"/>
      <c r="I66" s="59"/>
      <c r="J66" s="59"/>
      <c r="K66" s="59"/>
      <c r="L66" s="59"/>
      <c r="M66" s="59"/>
      <c r="N66" s="59"/>
      <c r="O66" s="59"/>
      <c r="P66" s="59"/>
      <c r="Q66" s="59"/>
      <c r="R66" s="59"/>
    </row>
  </sheetData>
  <sheetProtection/>
  <mergeCells count="5">
    <mergeCell ref="A3:A5"/>
    <mergeCell ref="R4:R5"/>
    <mergeCell ref="B4:B5"/>
    <mergeCell ref="D4:P5"/>
    <mergeCell ref="D3:P3"/>
  </mergeCells>
  <printOptions/>
  <pageMargins left="0.31" right="0.15" top="1.36" bottom="0.52" header="0.43" footer="0.5"/>
  <pageSetup horizontalDpi="600" verticalDpi="600" orientation="landscape" paperSize="9" scale="55" r:id="rId1"/>
</worksheet>
</file>

<file path=xl/worksheets/sheet17.xml><?xml version="1.0" encoding="utf-8"?>
<worksheet xmlns="http://schemas.openxmlformats.org/spreadsheetml/2006/main" xmlns:r="http://schemas.openxmlformats.org/officeDocument/2006/relationships">
  <sheetPr>
    <tabColor indexed="10"/>
  </sheetPr>
  <dimension ref="A1:AM105"/>
  <sheetViews>
    <sheetView showGridLines="0" zoomScalePageLayoutView="0" workbookViewId="0" topLeftCell="A1">
      <selection activeCell="F79" sqref="F79"/>
    </sheetView>
  </sheetViews>
  <sheetFormatPr defaultColWidth="9.00390625" defaultRowHeight="12.75"/>
  <cols>
    <col min="1" max="1" width="25.75390625" style="58" customWidth="1"/>
    <col min="2" max="6" width="14.75390625" style="58" customWidth="1"/>
    <col min="7" max="7" width="3.75390625" style="58" customWidth="1"/>
    <col min="8" max="8" width="25.75390625" style="58" customWidth="1"/>
    <col min="9" max="14" width="13.75390625" style="58" customWidth="1"/>
    <col min="15" max="15" width="3.75390625" style="58" customWidth="1"/>
    <col min="16" max="16" width="25.75390625" style="58" customWidth="1"/>
    <col min="17" max="22" width="13.75390625" style="58" customWidth="1"/>
    <col min="23" max="23" width="3.75390625" style="58" customWidth="1"/>
    <col min="24" max="24" width="25.75390625" style="58" customWidth="1"/>
    <col min="25" max="30" width="13.75390625" style="58" customWidth="1"/>
    <col min="31" max="31" width="3.75390625" style="58" customWidth="1"/>
    <col min="32" max="32" width="25.75390625" style="58" customWidth="1"/>
    <col min="33" max="38" width="13.75390625" style="58" customWidth="1"/>
    <col min="39" max="16384" width="9.125" style="58" customWidth="1"/>
  </cols>
  <sheetData>
    <row r="1" spans="1:39" ht="16.5" customHeight="1">
      <c r="A1" s="594" t="s">
        <v>206</v>
      </c>
      <c r="B1" s="594"/>
      <c r="C1" s="594"/>
      <c r="D1" s="594"/>
      <c r="E1" s="594"/>
      <c r="F1" s="594"/>
      <c r="G1" s="60"/>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16.5" customHeight="1">
      <c r="A2" s="64"/>
      <c r="B2" s="64"/>
      <c r="C2" s="64"/>
      <c r="D2" s="64"/>
      <c r="E2" s="64"/>
      <c r="F2" s="64"/>
      <c r="G2" s="60"/>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ht="16.5" customHeight="1">
      <c r="A3" s="585" t="s">
        <v>18</v>
      </c>
      <c r="B3" s="585"/>
      <c r="C3" s="585"/>
      <c r="D3" s="585"/>
      <c r="E3" s="585"/>
      <c r="F3" s="585"/>
      <c r="G3" s="60"/>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ht="57" customHeight="1">
      <c r="A4" s="579"/>
      <c r="B4" s="85" t="s">
        <v>16</v>
      </c>
      <c r="C4" s="85" t="s">
        <v>107</v>
      </c>
      <c r="D4" s="85" t="s">
        <v>17</v>
      </c>
      <c r="E4" s="85" t="s">
        <v>23</v>
      </c>
      <c r="F4" s="85" t="s">
        <v>108</v>
      </c>
      <c r="G4" s="60"/>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6.5" customHeight="1">
      <c r="A5" s="62" t="s">
        <v>8</v>
      </c>
      <c r="B5" s="482">
        <f>VOV!C12-VOV!C13</f>
        <v>0</v>
      </c>
      <c r="C5" s="482">
        <f>VOV!C13-VOV!C20</f>
        <v>2004.7600000000093</v>
      </c>
      <c r="D5" s="482">
        <f>VOV!C13-VOV!C21</f>
        <v>2004.7600000000093</v>
      </c>
      <c r="E5" s="482">
        <f>VOV!C13-VOV!C19</f>
        <v>-13364.779999999999</v>
      </c>
      <c r="F5" s="463">
        <f>VOV!C20-VOV!C21</f>
        <v>0</v>
      </c>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6.5" customHeight="1">
      <c r="A6" s="63" t="s">
        <v>34</v>
      </c>
      <c r="B6" s="483">
        <v>0</v>
      </c>
      <c r="C6" s="483">
        <v>0</v>
      </c>
      <c r="D6" s="483">
        <v>0</v>
      </c>
      <c r="E6" s="483">
        <v>0</v>
      </c>
      <c r="F6" s="385">
        <f>VOV!D20-VOV!D21</f>
        <v>0</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4.75" customHeight="1">
      <c r="A7" s="13" t="s">
        <v>35</v>
      </c>
      <c r="B7" s="483">
        <v>0</v>
      </c>
      <c r="C7" s="483">
        <v>0</v>
      </c>
      <c r="D7" s="483">
        <v>0</v>
      </c>
      <c r="E7" s="483">
        <v>0</v>
      </c>
      <c r="F7" s="385">
        <f>VOV!E20-VOV!E21</f>
        <v>0</v>
      </c>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16.5" customHeight="1">
      <c r="A8" s="63" t="s">
        <v>7</v>
      </c>
      <c r="B8" s="484">
        <f>VOV!F12-VOV!F13</f>
        <v>0</v>
      </c>
      <c r="C8" s="484">
        <f>VOV!F13-VOV!F20</f>
        <v>365.6</v>
      </c>
      <c r="D8" s="484">
        <f>VOV!F13-VOV!F21</f>
        <v>365.6</v>
      </c>
      <c r="E8" s="484">
        <f>VOV!F13-VOV!F19</f>
        <v>365.6</v>
      </c>
      <c r="F8" s="385">
        <f>VOV!F20-VOV!F21</f>
        <v>0</v>
      </c>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39" ht="16.5" customHeight="1">
      <c r="A9" s="63" t="s">
        <v>34</v>
      </c>
      <c r="B9" s="483">
        <v>0</v>
      </c>
      <c r="C9" s="483">
        <v>0</v>
      </c>
      <c r="D9" s="483">
        <v>0</v>
      </c>
      <c r="E9" s="483">
        <v>0</v>
      </c>
      <c r="F9" s="385">
        <f>VOV!G20-VOV!G21</f>
        <v>0</v>
      </c>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row>
    <row r="10" spans="1:39" ht="24.75" customHeight="1">
      <c r="A10" s="10" t="s">
        <v>35</v>
      </c>
      <c r="B10" s="485">
        <v>0</v>
      </c>
      <c r="C10" s="485">
        <v>0</v>
      </c>
      <c r="D10" s="485">
        <v>0</v>
      </c>
      <c r="E10" s="485">
        <v>0</v>
      </c>
      <c r="F10" s="457">
        <f>VOV!H20-VOV!H21</f>
        <v>0</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16.5" customHeight="1">
      <c r="A11" s="62" t="s">
        <v>100</v>
      </c>
      <c r="B11" s="482">
        <f>VOV!I12-VOV!I13</f>
        <v>0</v>
      </c>
      <c r="C11" s="482">
        <f>VOV!I13-VOV!I20</f>
        <v>4015.480000000003</v>
      </c>
      <c r="D11" s="482">
        <f>VOV!I13-VOV!I21</f>
        <v>4015.480000000003</v>
      </c>
      <c r="E11" s="486">
        <f>VOV!I13-VOV!I19</f>
        <v>4015.480000000003</v>
      </c>
      <c r="F11" s="463">
        <f>VOV!I20-VOV!I21</f>
        <v>0</v>
      </c>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39" ht="16.5" customHeight="1">
      <c r="A12" s="54" t="s">
        <v>101</v>
      </c>
      <c r="B12" s="484">
        <f>VOV!J12-VOV!J13</f>
        <v>0</v>
      </c>
      <c r="C12" s="484">
        <f>VOV!J13-VOV!J20</f>
        <v>2015.4800000000032</v>
      </c>
      <c r="D12" s="484">
        <f>VOV!J13-VOV!J21</f>
        <v>2015.4800000000032</v>
      </c>
      <c r="E12" s="487">
        <f>VOV!J13-VOV!J19</f>
        <v>2015.4800000000032</v>
      </c>
      <c r="F12" s="385">
        <f>VOV!J20-VOV!J21</f>
        <v>0</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row>
    <row r="13" spans="1:39" ht="16.5" customHeight="1">
      <c r="A13" s="54" t="s">
        <v>102</v>
      </c>
      <c r="B13" s="484">
        <f>VOV!K12-VOV!K13</f>
        <v>0</v>
      </c>
      <c r="C13" s="484">
        <f>VOV!K13-VOV!K20</f>
        <v>2000</v>
      </c>
      <c r="D13" s="488">
        <f>VOV!K13-VOV!K21</f>
        <v>2000</v>
      </c>
      <c r="E13" s="489">
        <f>VOV!K13-VOV!K19</f>
        <v>2000</v>
      </c>
      <c r="F13" s="490">
        <f>VOV!K20-VOV!K21</f>
        <v>0</v>
      </c>
      <c r="G13" s="6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16.5" customHeight="1">
      <c r="A14" s="54" t="s">
        <v>103</v>
      </c>
      <c r="B14" s="484">
        <f>VOV!L12-VOV!L13</f>
        <v>0</v>
      </c>
      <c r="C14" s="484">
        <f>VOV!L13-VOV!L20</f>
        <v>0</v>
      </c>
      <c r="D14" s="484">
        <f>VOV!L13-VOV!L21</f>
        <v>0</v>
      </c>
      <c r="E14" s="487">
        <f>VOV!L13-VOV!L19</f>
        <v>0</v>
      </c>
      <c r="F14" s="385">
        <f>VOV!L20-VOV!L21</f>
        <v>0</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ht="16.5" customHeight="1">
      <c r="A15" s="54" t="s">
        <v>104</v>
      </c>
      <c r="B15" s="484">
        <f>VOV!M12-VOV!M13</f>
        <v>0</v>
      </c>
      <c r="C15" s="484">
        <f>VOV!M13-VOV!M20</f>
        <v>0</v>
      </c>
      <c r="D15" s="484">
        <f>VOV!M13-VOV!M21</f>
        <v>0</v>
      </c>
      <c r="E15" s="487">
        <f>VOV!M13-VOV!M19</f>
        <v>0</v>
      </c>
      <c r="F15" s="385">
        <f>VOV!M20-VOV!M21</f>
        <v>0</v>
      </c>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ht="16.5" customHeight="1">
      <c r="A16" s="54" t="s">
        <v>105</v>
      </c>
      <c r="B16" s="484">
        <f>VOV!N12-VOV!N13</f>
        <v>0</v>
      </c>
      <c r="C16" s="484">
        <f>VOV!N13-VOV!N20</f>
        <v>0</v>
      </c>
      <c r="D16" s="484">
        <f>VOV!N13-VOV!N21</f>
        <v>0</v>
      </c>
      <c r="E16" s="487">
        <f>VOV!N13-VOV!N19</f>
        <v>0</v>
      </c>
      <c r="F16" s="385">
        <f>VOV!N20-VOV!N21</f>
        <v>0</v>
      </c>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ht="24.75" customHeight="1">
      <c r="A17" s="55" t="s">
        <v>106</v>
      </c>
      <c r="B17" s="491">
        <f>VOV!O12-VOV!O13</f>
        <v>0</v>
      </c>
      <c r="C17" s="491">
        <f>VOV!O13-VOV!O20</f>
        <v>0</v>
      </c>
      <c r="D17" s="491">
        <f>VOV!O13-VOV!O21</f>
        <v>0</v>
      </c>
      <c r="E17" s="492">
        <f>VOV!O13-VOV!O19</f>
        <v>0</v>
      </c>
      <c r="F17" s="457">
        <f>VOV!O20-VOV!O21</f>
        <v>0</v>
      </c>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8:39" ht="16.5" customHeight="1">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39" ht="16.5" customHeight="1">
      <c r="A19" s="594" t="s">
        <v>207</v>
      </c>
      <c r="B19" s="594"/>
      <c r="C19" s="594"/>
      <c r="D19" s="594"/>
      <c r="E19" s="594"/>
      <c r="F19" s="594"/>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ht="16.5" customHeight="1">
      <c r="A20" s="61"/>
      <c r="B20" s="61"/>
      <c r="C20" s="61"/>
      <c r="D20" s="61"/>
      <c r="E20" s="61"/>
      <c r="F20" s="61"/>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ht="16.5" customHeight="1">
      <c r="A21" s="585" t="s">
        <v>18</v>
      </c>
      <c r="B21" s="585"/>
      <c r="C21" s="585"/>
      <c r="D21" s="585"/>
      <c r="E21" s="585"/>
      <c r="F21" s="58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39" ht="57" customHeight="1">
      <c r="A22" s="579"/>
      <c r="B22" s="85" t="s">
        <v>16</v>
      </c>
      <c r="C22" s="85" t="s">
        <v>107</v>
      </c>
      <c r="D22" s="85" t="s">
        <v>17</v>
      </c>
      <c r="E22" s="85" t="s">
        <v>23</v>
      </c>
      <c r="F22" s="85" t="s">
        <v>108</v>
      </c>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6" ht="16.5" customHeight="1">
      <c r="A23" s="62" t="s">
        <v>8</v>
      </c>
      <c r="B23" s="482">
        <f>VVS!C12-VVS!C13</f>
        <v>0</v>
      </c>
      <c r="C23" s="482">
        <f>VVS!C13-VVS!C20</f>
        <v>346.0100000000002</v>
      </c>
      <c r="D23" s="482">
        <f>VVS!C13-VVS!C21</f>
        <v>346.0100000000002</v>
      </c>
      <c r="E23" s="482">
        <f>VVS!C13-VVS!C19</f>
        <v>-573.8900000000003</v>
      </c>
      <c r="F23" s="463">
        <f>VVS!C20-VVS!C21</f>
        <v>0</v>
      </c>
    </row>
    <row r="24" spans="1:6" ht="16.5" customHeight="1">
      <c r="A24" s="63" t="s">
        <v>34</v>
      </c>
      <c r="B24" s="483">
        <v>0</v>
      </c>
      <c r="C24" s="483">
        <v>0</v>
      </c>
      <c r="D24" s="483">
        <v>0</v>
      </c>
      <c r="E24" s="483">
        <v>0</v>
      </c>
      <c r="F24" s="385">
        <f>VVS!D20-VVS!D21</f>
        <v>0</v>
      </c>
    </row>
    <row r="25" spans="1:6" ht="24.75" customHeight="1">
      <c r="A25" s="13" t="s">
        <v>35</v>
      </c>
      <c r="B25" s="483">
        <v>0</v>
      </c>
      <c r="C25" s="483">
        <v>0</v>
      </c>
      <c r="D25" s="483">
        <v>0</v>
      </c>
      <c r="E25" s="483">
        <v>0</v>
      </c>
      <c r="F25" s="385">
        <f>VVS!E20-VVS!E21</f>
        <v>0</v>
      </c>
    </row>
    <row r="26" spans="1:6" ht="16.5" customHeight="1">
      <c r="A26" s="63" t="s">
        <v>7</v>
      </c>
      <c r="B26" s="484">
        <f>VVS!F12-VVS!F13</f>
        <v>0</v>
      </c>
      <c r="C26" s="484">
        <f>VVS!F13-VVS!F20</f>
        <v>0</v>
      </c>
      <c r="D26" s="484">
        <f>VVS!F13-VVS!F21</f>
        <v>0</v>
      </c>
      <c r="E26" s="484">
        <f>VVS!F13-VVS!F19</f>
        <v>0</v>
      </c>
      <c r="F26" s="385">
        <f>VVS!F20-VVS!F21</f>
        <v>0</v>
      </c>
    </row>
    <row r="27" spans="1:6" ht="16.5" customHeight="1">
      <c r="A27" s="63" t="s">
        <v>34</v>
      </c>
      <c r="B27" s="483">
        <v>0</v>
      </c>
      <c r="C27" s="483">
        <v>0</v>
      </c>
      <c r="D27" s="483">
        <v>0</v>
      </c>
      <c r="E27" s="483">
        <v>0</v>
      </c>
      <c r="F27" s="385">
        <f>VVS!G20-VVS!G21</f>
        <v>0</v>
      </c>
    </row>
    <row r="28" spans="1:6" ht="24.75" customHeight="1">
      <c r="A28" s="10" t="s">
        <v>35</v>
      </c>
      <c r="B28" s="485">
        <v>0</v>
      </c>
      <c r="C28" s="485">
        <v>0</v>
      </c>
      <c r="D28" s="485">
        <v>0</v>
      </c>
      <c r="E28" s="485">
        <v>0</v>
      </c>
      <c r="F28" s="457">
        <f>VVS!H20-VVS!H21</f>
        <v>0</v>
      </c>
    </row>
    <row r="29" spans="1:6" ht="16.5" customHeight="1">
      <c r="A29" s="62" t="s">
        <v>100</v>
      </c>
      <c r="B29" s="482">
        <f>VVS!I12-VVS!I13</f>
        <v>0</v>
      </c>
      <c r="C29" s="482">
        <f>VVS!I13-VVS!I20</f>
        <v>0</v>
      </c>
      <c r="D29" s="482">
        <f>VVS!I13-VVS!I21</f>
        <v>0</v>
      </c>
      <c r="E29" s="486">
        <f>VVS!I13-VVS!I19</f>
        <v>0</v>
      </c>
      <c r="F29" s="463">
        <f>VVS!I20-VVS!I21</f>
        <v>0</v>
      </c>
    </row>
    <row r="30" spans="1:6" ht="16.5" customHeight="1">
      <c r="A30" s="54" t="s">
        <v>101</v>
      </c>
      <c r="B30" s="484">
        <f>VVS!J12-VVS!J13</f>
        <v>0</v>
      </c>
      <c r="C30" s="484">
        <f>VVS!J13-VVS!J20</f>
        <v>0</v>
      </c>
      <c r="D30" s="484">
        <f>VVS!J13-VVS!J21</f>
        <v>0</v>
      </c>
      <c r="E30" s="487">
        <f>VVS!J13-VVS!J19</f>
        <v>0</v>
      </c>
      <c r="F30" s="385">
        <f>VVS!J20-VVS!J21</f>
        <v>0</v>
      </c>
    </row>
    <row r="31" spans="1:6" ht="16.5" customHeight="1">
      <c r="A31" s="54" t="s">
        <v>102</v>
      </c>
      <c r="B31" s="484">
        <f>VVS!K12-VVS!K13</f>
        <v>0</v>
      </c>
      <c r="C31" s="484">
        <f>VVS!K13-VVS!K20</f>
        <v>0</v>
      </c>
      <c r="D31" s="488">
        <f>VVS!K13-VVS!K21</f>
        <v>0</v>
      </c>
      <c r="E31" s="489">
        <f>VVS!K13-VVS!K19</f>
        <v>0</v>
      </c>
      <c r="F31" s="490">
        <f>VVS!K20-VVS!K21</f>
        <v>0</v>
      </c>
    </row>
    <row r="32" spans="1:6" ht="16.5" customHeight="1">
      <c r="A32" s="54" t="s">
        <v>103</v>
      </c>
      <c r="B32" s="484">
        <f>VVS!L12-VVS!L13</f>
        <v>0</v>
      </c>
      <c r="C32" s="484">
        <f>VVS!L13-VVS!L20</f>
        <v>0</v>
      </c>
      <c r="D32" s="484">
        <f>VVS!L13-VVS!L21</f>
        <v>0</v>
      </c>
      <c r="E32" s="487">
        <f>VVS!L13-VVS!L19</f>
        <v>0</v>
      </c>
      <c r="F32" s="385">
        <f>VVS!L20-VVS!L21</f>
        <v>0</v>
      </c>
    </row>
    <row r="33" spans="1:6" ht="16.5" customHeight="1">
      <c r="A33" s="54" t="s">
        <v>104</v>
      </c>
      <c r="B33" s="484">
        <f>VVS!M12-VVS!M13</f>
        <v>0</v>
      </c>
      <c r="C33" s="484">
        <f>VVS!M13-VVS!M20</f>
        <v>0</v>
      </c>
      <c r="D33" s="484">
        <f>VVS!M13-VVS!M21</f>
        <v>0</v>
      </c>
      <c r="E33" s="487">
        <f>VVS!M13-VVS!M19</f>
        <v>0</v>
      </c>
      <c r="F33" s="385">
        <f>VVS!M20-VVS!M21</f>
        <v>0</v>
      </c>
    </row>
    <row r="34" spans="1:6" ht="16.5" customHeight="1">
      <c r="A34" s="54" t="s">
        <v>105</v>
      </c>
      <c r="B34" s="484">
        <f>VVS!N12-VVS!N13</f>
        <v>0</v>
      </c>
      <c r="C34" s="484">
        <f>VVS!N13-VVS!N20</f>
        <v>0</v>
      </c>
      <c r="D34" s="484">
        <f>VVS!N13-VVS!N21</f>
        <v>0</v>
      </c>
      <c r="E34" s="487">
        <f>VVS!N13-VVS!N19</f>
        <v>0</v>
      </c>
      <c r="F34" s="385">
        <f>VVS!N20-VVS!N21</f>
        <v>0</v>
      </c>
    </row>
    <row r="35" spans="1:6" ht="24.75" customHeight="1">
      <c r="A35" s="55" t="s">
        <v>106</v>
      </c>
      <c r="B35" s="491">
        <f>VVS!O12-VVS!O13</f>
        <v>0</v>
      </c>
      <c r="C35" s="491">
        <f>VVS!O13-VVS!O20</f>
        <v>0</v>
      </c>
      <c r="D35" s="491">
        <f>VVS!O13-VVS!O21</f>
        <v>0</v>
      </c>
      <c r="E35" s="492">
        <f>VVS!O13-VVS!O19</f>
        <v>0</v>
      </c>
      <c r="F35" s="457">
        <f>VVS!O20-VVS!O21</f>
        <v>0</v>
      </c>
    </row>
    <row r="36" ht="16.5" customHeight="1"/>
    <row r="37" spans="1:6" ht="16.5" customHeight="1">
      <c r="A37" s="594" t="s">
        <v>208</v>
      </c>
      <c r="B37" s="594"/>
      <c r="C37" s="594"/>
      <c r="D37" s="594"/>
      <c r="E37" s="594"/>
      <c r="F37" s="594"/>
    </row>
    <row r="38" spans="1:6" ht="16.5" customHeight="1">
      <c r="A38" s="61"/>
      <c r="B38" s="61"/>
      <c r="C38" s="61"/>
      <c r="D38" s="61"/>
      <c r="E38" s="61"/>
      <c r="F38" s="61"/>
    </row>
    <row r="39" spans="1:6" ht="16.5" customHeight="1">
      <c r="A39" s="585" t="s">
        <v>18</v>
      </c>
      <c r="B39" s="585"/>
      <c r="C39" s="585"/>
      <c r="D39" s="585"/>
      <c r="E39" s="585"/>
      <c r="F39" s="585"/>
    </row>
    <row r="40" spans="1:6" ht="57" customHeight="1">
      <c r="A40" s="579"/>
      <c r="B40" s="85" t="s">
        <v>16</v>
      </c>
      <c r="C40" s="85" t="s">
        <v>107</v>
      </c>
      <c r="D40" s="85" t="s">
        <v>17</v>
      </c>
      <c r="E40" s="85" t="s">
        <v>23</v>
      </c>
      <c r="F40" s="85" t="s">
        <v>108</v>
      </c>
    </row>
    <row r="41" spans="1:6" ht="16.5" customHeight="1">
      <c r="A41" s="62" t="s">
        <v>8</v>
      </c>
      <c r="B41" s="482">
        <f>CHAES!C12-CHAES!C13</f>
        <v>0</v>
      </c>
      <c r="C41" s="482">
        <f>CHAES!C13-CHAES!C20</f>
        <v>1607.9400000000005</v>
      </c>
      <c r="D41" s="482">
        <f>CHAES!C13-CHAES!C21</f>
        <v>1607.9400000000005</v>
      </c>
      <c r="E41" s="482">
        <f>CHAES!C13-CHAES!C19</f>
        <v>-1077.67</v>
      </c>
      <c r="F41" s="463">
        <f>CHAES!C20-CHAES!C21</f>
        <v>0</v>
      </c>
    </row>
    <row r="42" spans="1:6" ht="16.5" customHeight="1">
      <c r="A42" s="63" t="s">
        <v>34</v>
      </c>
      <c r="B42" s="483">
        <v>0</v>
      </c>
      <c r="C42" s="483">
        <v>0</v>
      </c>
      <c r="D42" s="483">
        <v>0</v>
      </c>
      <c r="E42" s="483">
        <v>0</v>
      </c>
      <c r="F42" s="385">
        <f>CHAES!D20-CHAES!D21</f>
        <v>0</v>
      </c>
    </row>
    <row r="43" spans="1:6" ht="24.75" customHeight="1">
      <c r="A43" s="13" t="s">
        <v>35</v>
      </c>
      <c r="B43" s="483">
        <v>0</v>
      </c>
      <c r="C43" s="483">
        <v>0</v>
      </c>
      <c r="D43" s="483">
        <v>0</v>
      </c>
      <c r="E43" s="483">
        <v>0</v>
      </c>
      <c r="F43" s="385">
        <f>CHAES!E20-CHAES!E21</f>
        <v>0</v>
      </c>
    </row>
    <row r="44" spans="1:6" ht="16.5" customHeight="1">
      <c r="A44" s="63" t="s">
        <v>7</v>
      </c>
      <c r="B44" s="484">
        <f>CHAES!F12-CHAES!F13</f>
        <v>0</v>
      </c>
      <c r="C44" s="484">
        <f>CHAES!F13-CHAES!F20</f>
        <v>148</v>
      </c>
      <c r="D44" s="484">
        <f>CHAES!F13-CHAES!F21</f>
        <v>148</v>
      </c>
      <c r="E44" s="484">
        <f>CHAES!F13-CHAES!F19</f>
        <v>148</v>
      </c>
      <c r="F44" s="385">
        <f>CHAES!F20-CHAES!F21</f>
        <v>0</v>
      </c>
    </row>
    <row r="45" spans="1:6" ht="16.5" customHeight="1">
      <c r="A45" s="63" t="s">
        <v>34</v>
      </c>
      <c r="B45" s="483">
        <v>0</v>
      </c>
      <c r="C45" s="483">
        <v>0</v>
      </c>
      <c r="D45" s="483">
        <v>0</v>
      </c>
      <c r="E45" s="483">
        <v>0</v>
      </c>
      <c r="F45" s="385">
        <f>CHAES!G20-CHAES!G21</f>
        <v>0</v>
      </c>
    </row>
    <row r="46" spans="1:6" ht="24.75" customHeight="1">
      <c r="A46" s="10" t="s">
        <v>35</v>
      </c>
      <c r="B46" s="485">
        <v>0</v>
      </c>
      <c r="C46" s="485">
        <v>0</v>
      </c>
      <c r="D46" s="485">
        <v>0</v>
      </c>
      <c r="E46" s="485">
        <v>0</v>
      </c>
      <c r="F46" s="457">
        <f>CHAES!H20-CHAES!H21</f>
        <v>0</v>
      </c>
    </row>
    <row r="47" spans="1:6" ht="16.5" customHeight="1">
      <c r="A47" s="62" t="s">
        <v>100</v>
      </c>
      <c r="B47" s="482">
        <f>CHAES!I12-CHAES!I13</f>
        <v>0</v>
      </c>
      <c r="C47" s="482">
        <f>CHAES!I13-CHAES!I20</f>
        <v>0</v>
      </c>
      <c r="D47" s="482">
        <f>CHAES!I13-CHAES!I21</f>
        <v>0</v>
      </c>
      <c r="E47" s="486">
        <f>CHAES!I13-CHAES!I19</f>
        <v>0</v>
      </c>
      <c r="F47" s="463">
        <f>CHAES!I20-CHAES!I21</f>
        <v>0</v>
      </c>
    </row>
    <row r="48" spans="1:6" ht="16.5" customHeight="1">
      <c r="A48" s="54" t="s">
        <v>101</v>
      </c>
      <c r="B48" s="484">
        <f>CHAES!J12-CHAES!J13</f>
        <v>0</v>
      </c>
      <c r="C48" s="484">
        <f>CHAES!J13-CHAES!J20</f>
        <v>0</v>
      </c>
      <c r="D48" s="484">
        <f>CHAES!J13-CHAES!J21</f>
        <v>0</v>
      </c>
      <c r="E48" s="487">
        <f>CHAES!J13-CHAES!J19</f>
        <v>0</v>
      </c>
      <c r="F48" s="385">
        <f>CHAES!J20-CHAES!J21</f>
        <v>0</v>
      </c>
    </row>
    <row r="49" spans="1:6" ht="16.5" customHeight="1">
      <c r="A49" s="54" t="s">
        <v>102</v>
      </c>
      <c r="B49" s="484">
        <f>CHAES!K12-CHAES!K13</f>
        <v>0</v>
      </c>
      <c r="C49" s="484">
        <f>CHAES!K13-CHAES!K20</f>
        <v>0</v>
      </c>
      <c r="D49" s="488">
        <f>CHAES!K13-CHAES!K21</f>
        <v>0</v>
      </c>
      <c r="E49" s="489">
        <f>CHAES!K13-CHAES!K19</f>
        <v>0</v>
      </c>
      <c r="F49" s="490">
        <f>CHAES!K20-CHAES!K21</f>
        <v>0</v>
      </c>
    </row>
    <row r="50" spans="1:6" ht="16.5" customHeight="1">
      <c r="A50" s="54" t="s">
        <v>103</v>
      </c>
      <c r="B50" s="484">
        <f>CHAES!L12-CHAES!L13</f>
        <v>0</v>
      </c>
      <c r="C50" s="484">
        <f>CHAES!L13-CHAES!L20</f>
        <v>0</v>
      </c>
      <c r="D50" s="484">
        <f>CHAES!L13-CHAES!L21</f>
        <v>0</v>
      </c>
      <c r="E50" s="487">
        <f>CHAES!L13-CHAES!L19</f>
        <v>0</v>
      </c>
      <c r="F50" s="385">
        <f>CHAES!L20-CHAES!L21</f>
        <v>0</v>
      </c>
    </row>
    <row r="51" spans="1:6" ht="16.5" customHeight="1">
      <c r="A51" s="54" t="s">
        <v>104</v>
      </c>
      <c r="B51" s="484">
        <f>CHAES!M12-CHAES!M13</f>
        <v>0</v>
      </c>
      <c r="C51" s="484">
        <f>CHAES!M13-CHAES!M20</f>
        <v>0</v>
      </c>
      <c r="D51" s="484">
        <f>CHAES!M13-CHAES!M21</f>
        <v>0</v>
      </c>
      <c r="E51" s="487">
        <f>CHAES!M13-CHAES!M19</f>
        <v>0</v>
      </c>
      <c r="F51" s="385">
        <f>CHAES!M20-CHAES!M21</f>
        <v>0</v>
      </c>
    </row>
    <row r="52" spans="1:6" ht="16.5" customHeight="1">
      <c r="A52" s="54" t="s">
        <v>105</v>
      </c>
      <c r="B52" s="484">
        <f>CHAES!N12-CHAES!N13</f>
        <v>0</v>
      </c>
      <c r="C52" s="484">
        <f>CHAES!N13-CHAES!N20</f>
        <v>0</v>
      </c>
      <c r="D52" s="484">
        <f>CHAES!N13-CHAES!N21</f>
        <v>0</v>
      </c>
      <c r="E52" s="487">
        <f>CHAES!N13-CHAES!N19</f>
        <v>0</v>
      </c>
      <c r="F52" s="385">
        <f>CHAES!N20-CHAES!N21</f>
        <v>0</v>
      </c>
    </row>
    <row r="53" spans="1:6" ht="24.75" customHeight="1">
      <c r="A53" s="55" t="s">
        <v>106</v>
      </c>
      <c r="B53" s="491">
        <f>CHAES!O12-CHAES!O13</f>
        <v>0</v>
      </c>
      <c r="C53" s="491">
        <f>CHAES!O13-CHAES!O20</f>
        <v>0</v>
      </c>
      <c r="D53" s="491">
        <f>CHAES!O13-CHAES!O21</f>
        <v>0</v>
      </c>
      <c r="E53" s="492">
        <f>CHAES!O13-CHAES!O19</f>
        <v>0</v>
      </c>
      <c r="F53" s="457">
        <f>CHAES!O20-CHAES!O21</f>
        <v>0</v>
      </c>
    </row>
    <row r="54" ht="16.5" customHeight="1"/>
    <row r="55" spans="1:6" ht="16.5" customHeight="1">
      <c r="A55" s="594" t="s">
        <v>124</v>
      </c>
      <c r="B55" s="594"/>
      <c r="C55" s="594"/>
      <c r="D55" s="594"/>
      <c r="E55" s="594"/>
      <c r="F55" s="594"/>
    </row>
    <row r="56" spans="1:6" ht="16.5" customHeight="1">
      <c r="A56" s="61"/>
      <c r="B56" s="61"/>
      <c r="C56" s="61"/>
      <c r="D56" s="61"/>
      <c r="E56" s="61"/>
      <c r="F56" s="61"/>
    </row>
    <row r="57" spans="1:6" ht="16.5" customHeight="1">
      <c r="A57" s="585" t="s">
        <v>18</v>
      </c>
      <c r="B57" s="585"/>
      <c r="C57" s="585"/>
      <c r="D57" s="585"/>
      <c r="E57" s="585"/>
      <c r="F57" s="585"/>
    </row>
    <row r="58" spans="1:6" ht="57" customHeight="1">
      <c r="A58" s="579"/>
      <c r="B58" s="85" t="s">
        <v>16</v>
      </c>
      <c r="C58" s="85" t="s">
        <v>107</v>
      </c>
      <c r="D58" s="85" t="s">
        <v>17</v>
      </c>
      <c r="E58" s="85" t="s">
        <v>23</v>
      </c>
      <c r="F58" s="85" t="s">
        <v>108</v>
      </c>
    </row>
    <row r="59" spans="1:6" ht="46.5" customHeight="1">
      <c r="A59" s="45" t="s">
        <v>123</v>
      </c>
      <c r="B59" s="493">
        <f>Proezd!C10-Proezd!C11</f>
        <v>0</v>
      </c>
      <c r="C59" s="482">
        <f>Proezd!C11-Proezd!C18</f>
        <v>0</v>
      </c>
      <c r="D59" s="482">
        <f>Proezd!C11-Proezd!C19</f>
        <v>0</v>
      </c>
      <c r="E59" s="482">
        <f>Proezd!C11-Proezd!C17</f>
        <v>0</v>
      </c>
      <c r="F59" s="463">
        <f>Proezd!C18-Proezd!C19</f>
        <v>0</v>
      </c>
    </row>
    <row r="60" spans="1:6" ht="49.5" customHeight="1">
      <c r="A60" s="99" t="s">
        <v>119</v>
      </c>
      <c r="B60" s="378">
        <f>Proezd!D10-Proezd!D11</f>
        <v>0</v>
      </c>
      <c r="C60" s="484">
        <f>Proezd!D11-Proezd!D18</f>
        <v>0</v>
      </c>
      <c r="D60" s="484">
        <f>Proezd!D11-Proezd!D19</f>
        <v>0</v>
      </c>
      <c r="E60" s="484">
        <f>Proezd!D11-Proezd!D17</f>
        <v>0</v>
      </c>
      <c r="F60" s="385">
        <f>Proezd!D18-Proezd!D19</f>
        <v>0</v>
      </c>
    </row>
    <row r="61" spans="1:6" ht="48.75" customHeight="1">
      <c r="A61" s="100" t="s">
        <v>118</v>
      </c>
      <c r="B61" s="458">
        <f>Proezd!E10-Proezd!E11</f>
        <v>0</v>
      </c>
      <c r="C61" s="491">
        <f>Proezd!E11-Proezd!E18</f>
        <v>0</v>
      </c>
      <c r="D61" s="491">
        <f>Proezd!E11-Proezd!E19</f>
        <v>0</v>
      </c>
      <c r="E61" s="491">
        <f>Proezd!E11-Proezd!E17</f>
        <v>0</v>
      </c>
      <c r="F61" s="457">
        <f>Proezd!E18-Proezd!E19</f>
        <v>0</v>
      </c>
    </row>
    <row r="62" spans="1:6" ht="16.5" customHeight="1">
      <c r="A62" s="5"/>
      <c r="B62" s="5"/>
      <c r="C62" s="5"/>
      <c r="D62" s="5"/>
      <c r="E62" s="5"/>
      <c r="F62" s="5"/>
    </row>
    <row r="63" spans="1:6" ht="16.5" customHeight="1">
      <c r="A63" s="594" t="s">
        <v>222</v>
      </c>
      <c r="B63" s="594"/>
      <c r="C63" s="594"/>
      <c r="D63" s="594"/>
      <c r="E63" s="594"/>
      <c r="F63" s="594"/>
    </row>
    <row r="64" spans="1:6" ht="16.5" customHeight="1">
      <c r="A64" s="61"/>
      <c r="B64" s="61"/>
      <c r="C64" s="61"/>
      <c r="D64" s="61"/>
      <c r="E64" s="61"/>
      <c r="F64" s="61"/>
    </row>
    <row r="65" spans="1:6" ht="16.5" customHeight="1">
      <c r="A65" s="585" t="s">
        <v>18</v>
      </c>
      <c r="B65" s="585"/>
      <c r="C65" s="585"/>
      <c r="D65" s="585"/>
      <c r="E65" s="585"/>
      <c r="F65" s="585"/>
    </row>
    <row r="66" spans="1:6" ht="57" customHeight="1">
      <c r="A66" s="579"/>
      <c r="B66" s="85" t="s">
        <v>16</v>
      </c>
      <c r="C66" s="85" t="s">
        <v>107</v>
      </c>
      <c r="D66" s="85" t="s">
        <v>17</v>
      </c>
      <c r="E66" s="85" t="s">
        <v>23</v>
      </c>
      <c r="F66" s="85" t="s">
        <v>108</v>
      </c>
    </row>
    <row r="67" spans="1:6" ht="16.5" customHeight="1">
      <c r="A67" s="62" t="s">
        <v>8</v>
      </c>
      <c r="B67" s="482">
        <f>Mnogodet!C12-Mnogodet!C13</f>
        <v>0</v>
      </c>
      <c r="C67" s="482">
        <f>Mnogodet!C13-Mnogodet!C20</f>
        <v>2112.29</v>
      </c>
      <c r="D67" s="482">
        <f>Mnogodet!C13-Mnogodet!C21</f>
        <v>2112.29</v>
      </c>
      <c r="E67" s="482">
        <f>Mnogodet!C13-Mnogodet!C19</f>
        <v>1678.1400000000003</v>
      </c>
      <c r="F67" s="463">
        <f>Mnogodet!C20-Mnogodet!C21</f>
        <v>0</v>
      </c>
    </row>
    <row r="68" spans="1:6" ht="16.5" customHeight="1">
      <c r="A68" s="63" t="s">
        <v>34</v>
      </c>
      <c r="B68" s="483">
        <v>0</v>
      </c>
      <c r="C68" s="483">
        <v>0</v>
      </c>
      <c r="D68" s="483">
        <v>0</v>
      </c>
      <c r="E68" s="483">
        <v>0</v>
      </c>
      <c r="F68" s="385">
        <f>Mnogodet!D20-Mnogodet!D21</f>
        <v>0</v>
      </c>
    </row>
    <row r="69" spans="1:6" ht="24.75" customHeight="1">
      <c r="A69" s="13" t="s">
        <v>35</v>
      </c>
      <c r="B69" s="483">
        <v>0</v>
      </c>
      <c r="C69" s="483">
        <v>0</v>
      </c>
      <c r="D69" s="483">
        <v>0</v>
      </c>
      <c r="E69" s="483">
        <v>0</v>
      </c>
      <c r="F69" s="385">
        <f>Mnogodet!E20-Mnogodet!E21</f>
        <v>0</v>
      </c>
    </row>
    <row r="70" spans="1:6" ht="16.5" customHeight="1">
      <c r="A70" s="63" t="s">
        <v>7</v>
      </c>
      <c r="B70" s="484">
        <f>Mnogodet!F12-Mnogodet!F13</f>
        <v>0</v>
      </c>
      <c r="C70" s="484">
        <f>Mnogodet!F13-Mnogodet!F20</f>
        <v>0</v>
      </c>
      <c r="D70" s="484">
        <f>Mnogodet!F13-Mnogodet!F21</f>
        <v>0</v>
      </c>
      <c r="E70" s="484">
        <f>Mnogodet!F13-Mnogodet!F19</f>
        <v>0</v>
      </c>
      <c r="F70" s="385">
        <f>Mnogodet!F20-Mnogodet!F21</f>
        <v>0</v>
      </c>
    </row>
    <row r="71" spans="1:6" ht="16.5" customHeight="1">
      <c r="A71" s="63" t="s">
        <v>34</v>
      </c>
      <c r="B71" s="483">
        <v>0</v>
      </c>
      <c r="C71" s="483">
        <v>0</v>
      </c>
      <c r="D71" s="483">
        <v>0</v>
      </c>
      <c r="E71" s="483">
        <v>0</v>
      </c>
      <c r="F71" s="385">
        <f>Mnogodet!G20-Mnogodet!G21</f>
        <v>0</v>
      </c>
    </row>
    <row r="72" spans="1:6" ht="24.75" customHeight="1">
      <c r="A72" s="10" t="s">
        <v>35</v>
      </c>
      <c r="B72" s="485">
        <v>0</v>
      </c>
      <c r="C72" s="485">
        <v>0</v>
      </c>
      <c r="D72" s="485">
        <v>0</v>
      </c>
      <c r="E72" s="485">
        <v>0</v>
      </c>
      <c r="F72" s="457">
        <f>Mnogodet!H20-Mnogodet!H21</f>
        <v>0</v>
      </c>
    </row>
    <row r="73" spans="1:6" ht="16.5" customHeight="1">
      <c r="A73" s="62" t="s">
        <v>100</v>
      </c>
      <c r="B73" s="482">
        <f>Mnogodet!I12-Mnogodet!I13</f>
        <v>0</v>
      </c>
      <c r="C73" s="482">
        <f>Mnogodet!I13-Mnogodet!I20</f>
        <v>0</v>
      </c>
      <c r="D73" s="482">
        <f>Mnogodet!I13-Mnogodet!I21</f>
        <v>0</v>
      </c>
      <c r="E73" s="486">
        <f>Mnogodet!I13-Mnogodet!I19</f>
        <v>0</v>
      </c>
      <c r="F73" s="463">
        <f>Mnogodet!I20-Mnogodet!I21</f>
        <v>0</v>
      </c>
    </row>
    <row r="74" spans="1:6" ht="16.5" customHeight="1">
      <c r="A74" s="54" t="s">
        <v>101</v>
      </c>
      <c r="B74" s="484">
        <f>Mnogodet!J12-Mnogodet!J13</f>
        <v>0</v>
      </c>
      <c r="C74" s="484">
        <f>Mnogodet!J13-Mnogodet!J20</f>
        <v>0</v>
      </c>
      <c r="D74" s="484">
        <f>Mnogodet!J13-Mnogodet!J21</f>
        <v>0</v>
      </c>
      <c r="E74" s="487">
        <f>Mnogodet!J13-Mnogodet!J19</f>
        <v>0</v>
      </c>
      <c r="F74" s="385">
        <f>Mnogodet!J20-Mnogodet!J21</f>
        <v>0</v>
      </c>
    </row>
    <row r="75" spans="1:6" ht="16.5" customHeight="1">
      <c r="A75" s="54" t="s">
        <v>102</v>
      </c>
      <c r="B75" s="484">
        <f>Mnogodet!K12-Mnogodet!K13</f>
        <v>0</v>
      </c>
      <c r="C75" s="484">
        <f>Mnogodet!K13-Mnogodet!K20</f>
        <v>0</v>
      </c>
      <c r="D75" s="488">
        <f>Mnogodet!K13-Mnogodet!K21</f>
        <v>0</v>
      </c>
      <c r="E75" s="489">
        <f>Mnogodet!K13-Mnogodet!K19</f>
        <v>0</v>
      </c>
      <c r="F75" s="490">
        <f>Mnogodet!K20-Mnogodet!K21</f>
        <v>0</v>
      </c>
    </row>
    <row r="76" spans="1:6" ht="16.5" customHeight="1">
      <c r="A76" s="54" t="s">
        <v>103</v>
      </c>
      <c r="B76" s="484">
        <f>Mnogodet!L12-Mnogodet!L13</f>
        <v>0</v>
      </c>
      <c r="C76" s="484">
        <f>Mnogodet!L13-Mnogodet!L20</f>
        <v>0</v>
      </c>
      <c r="D76" s="484">
        <f>Mnogodet!L13-Mnogodet!L21</f>
        <v>0</v>
      </c>
      <c r="E76" s="487">
        <f>Mnogodet!L13-Mnogodet!L19</f>
        <v>0</v>
      </c>
      <c r="F76" s="385">
        <f>Mnogodet!L20-Mnogodet!L21</f>
        <v>0</v>
      </c>
    </row>
    <row r="77" spans="1:6" ht="16.5" customHeight="1">
      <c r="A77" s="54" t="s">
        <v>104</v>
      </c>
      <c r="B77" s="484">
        <f>Mnogodet!M12-Mnogodet!M13</f>
        <v>0</v>
      </c>
      <c r="C77" s="484">
        <f>Mnogodet!M13-Mnogodet!M20</f>
        <v>0</v>
      </c>
      <c r="D77" s="484">
        <f>Mnogodet!M13-Mnogodet!M21</f>
        <v>0</v>
      </c>
      <c r="E77" s="487">
        <f>Mnogodet!M13-Mnogodet!M19</f>
        <v>0</v>
      </c>
      <c r="F77" s="385">
        <f>Mnogodet!M20-Mnogodet!M21</f>
        <v>0</v>
      </c>
    </row>
    <row r="78" spans="1:6" ht="16.5" customHeight="1">
      <c r="A78" s="54" t="s">
        <v>105</v>
      </c>
      <c r="B78" s="484">
        <f>Mnogodet!N12-Mnogodet!N13</f>
        <v>0</v>
      </c>
      <c r="C78" s="484">
        <f>Mnogodet!N13-Mnogodet!N20</f>
        <v>0</v>
      </c>
      <c r="D78" s="484">
        <f>Mnogodet!N13-Mnogodet!N21</f>
        <v>0</v>
      </c>
      <c r="E78" s="487">
        <f>Mnogodet!N13-Mnogodet!N19</f>
        <v>0</v>
      </c>
      <c r="F78" s="385">
        <f>Mnogodet!N20-Mnogodet!N21</f>
        <v>0</v>
      </c>
    </row>
    <row r="79" spans="1:6" ht="24.75" customHeight="1">
      <c r="A79" s="55" t="s">
        <v>106</v>
      </c>
      <c r="B79" s="491">
        <f>Mnogodet!O12-Mnogodet!O13</f>
        <v>0</v>
      </c>
      <c r="C79" s="491">
        <f>Mnogodet!O13-Mnogodet!O20</f>
        <v>0</v>
      </c>
      <c r="D79" s="491">
        <f>Mnogodet!O13-Mnogodet!O21</f>
        <v>0</v>
      </c>
      <c r="E79" s="492">
        <f>Mnogodet!O13-Mnogodet!O19</f>
        <v>0</v>
      </c>
      <c r="F79" s="457">
        <f>Mnogodet!O20-Mnogodet!O21</f>
        <v>0</v>
      </c>
    </row>
    <row r="80" spans="1:6" ht="16.5" customHeight="1">
      <c r="A80" s="5"/>
      <c r="B80" s="5"/>
      <c r="C80" s="5"/>
      <c r="D80" s="5"/>
      <c r="E80" s="5"/>
      <c r="F80" s="5"/>
    </row>
    <row r="81" spans="1:6" ht="16.5" customHeight="1">
      <c r="A81" s="5"/>
      <c r="B81" s="5"/>
      <c r="C81" s="5"/>
      <c r="D81" s="5"/>
      <c r="E81" s="5"/>
      <c r="F81" s="5"/>
    </row>
    <row r="82" spans="1:6" ht="16.5" customHeight="1">
      <c r="A82" s="5"/>
      <c r="B82" s="5"/>
      <c r="C82" s="5"/>
      <c r="D82" s="5"/>
      <c r="E82" s="5"/>
      <c r="F82" s="5"/>
    </row>
    <row r="83" spans="1:6" ht="57" customHeight="1">
      <c r="A83" s="5"/>
      <c r="B83" s="5"/>
      <c r="C83" s="5"/>
      <c r="D83" s="5"/>
      <c r="E83" s="5"/>
      <c r="F83" s="5"/>
    </row>
    <row r="84" spans="1:6" ht="16.5" customHeight="1">
      <c r="A84" s="5"/>
      <c r="B84" s="5"/>
      <c r="C84" s="5"/>
      <c r="D84" s="5"/>
      <c r="E84" s="5"/>
      <c r="F84" s="5"/>
    </row>
    <row r="85" spans="1:6" ht="16.5" customHeight="1">
      <c r="A85" s="5"/>
      <c r="B85" s="5"/>
      <c r="C85" s="5"/>
      <c r="D85" s="5"/>
      <c r="E85" s="5"/>
      <c r="F85" s="5"/>
    </row>
    <row r="86" spans="1:6" ht="16.5" customHeight="1">
      <c r="A86" s="5"/>
      <c r="B86" s="5"/>
      <c r="C86" s="5"/>
      <c r="D86" s="5"/>
      <c r="E86" s="5"/>
      <c r="F86" s="5"/>
    </row>
    <row r="87" spans="1:6" ht="16.5" customHeight="1">
      <c r="A87" s="5"/>
      <c r="B87" s="5"/>
      <c r="C87" s="5"/>
      <c r="D87" s="5"/>
      <c r="E87" s="5"/>
      <c r="F87" s="5"/>
    </row>
    <row r="88" spans="1:6" ht="16.5" customHeight="1">
      <c r="A88" s="5"/>
      <c r="B88" s="5"/>
      <c r="C88" s="5"/>
      <c r="D88" s="5"/>
      <c r="E88" s="5"/>
      <c r="F88" s="5"/>
    </row>
    <row r="89" spans="1:6" ht="16.5" customHeight="1">
      <c r="A89" s="5"/>
      <c r="B89" s="5"/>
      <c r="C89" s="5"/>
      <c r="D89" s="5"/>
      <c r="E89" s="5"/>
      <c r="F89" s="5"/>
    </row>
    <row r="90" spans="1:6" ht="16.5" customHeight="1">
      <c r="A90" s="5"/>
      <c r="B90" s="5"/>
      <c r="C90" s="5"/>
      <c r="D90" s="5"/>
      <c r="E90" s="5"/>
      <c r="F90" s="5"/>
    </row>
    <row r="91" spans="1:6" ht="16.5" customHeight="1">
      <c r="A91" s="5"/>
      <c r="B91" s="5"/>
      <c r="C91" s="5"/>
      <c r="D91" s="5"/>
      <c r="E91" s="5"/>
      <c r="F91" s="5"/>
    </row>
    <row r="92" spans="1:6" ht="16.5" customHeight="1">
      <c r="A92" s="5"/>
      <c r="B92" s="5"/>
      <c r="C92" s="5"/>
      <c r="D92" s="5"/>
      <c r="E92" s="5"/>
      <c r="F92" s="5"/>
    </row>
    <row r="93" spans="1:6" ht="24.75" customHeight="1">
      <c r="A93" s="5"/>
      <c r="B93" s="5"/>
      <c r="C93" s="5"/>
      <c r="D93" s="5"/>
      <c r="E93" s="5"/>
      <c r="F93" s="5"/>
    </row>
    <row r="94" spans="1:6" ht="16.5" customHeight="1">
      <c r="A94" s="5"/>
      <c r="B94" s="5"/>
      <c r="C94" s="5"/>
      <c r="D94" s="5"/>
      <c r="E94" s="5"/>
      <c r="F94" s="5"/>
    </row>
    <row r="95" spans="1:6" ht="16.5" customHeight="1">
      <c r="A95" s="5"/>
      <c r="B95" s="5"/>
      <c r="C95" s="5"/>
      <c r="D95" s="5"/>
      <c r="E95" s="5"/>
      <c r="F95" s="5"/>
    </row>
    <row r="96" spans="1:6" ht="24.75" customHeight="1">
      <c r="A96" s="5"/>
      <c r="B96" s="5"/>
      <c r="C96" s="5"/>
      <c r="D96" s="5"/>
      <c r="E96" s="5"/>
      <c r="F96" s="5"/>
    </row>
    <row r="97" spans="1:6" ht="16.5" customHeight="1">
      <c r="A97" s="5"/>
      <c r="B97" s="5"/>
      <c r="C97" s="5"/>
      <c r="D97" s="5"/>
      <c r="E97" s="5"/>
      <c r="F97" s="5"/>
    </row>
    <row r="98" spans="1:6" ht="16.5" customHeight="1">
      <c r="A98" s="5"/>
      <c r="B98" s="5"/>
      <c r="C98" s="5"/>
      <c r="D98" s="5"/>
      <c r="E98" s="5"/>
      <c r="F98" s="5"/>
    </row>
    <row r="99" spans="1:6" ht="16.5" customHeight="1">
      <c r="A99" s="5"/>
      <c r="B99" s="5"/>
      <c r="C99" s="5"/>
      <c r="D99" s="5"/>
      <c r="E99" s="5"/>
      <c r="F99" s="5"/>
    </row>
    <row r="100" spans="1:6" ht="16.5" customHeight="1">
      <c r="A100" s="5"/>
      <c r="B100" s="5"/>
      <c r="C100" s="5"/>
      <c r="D100" s="5"/>
      <c r="E100" s="5"/>
      <c r="F100" s="5"/>
    </row>
    <row r="101" spans="1:6" ht="16.5" customHeight="1">
      <c r="A101" s="5"/>
      <c r="B101" s="5"/>
      <c r="C101" s="5"/>
      <c r="D101" s="5"/>
      <c r="E101" s="5"/>
      <c r="F101" s="5"/>
    </row>
    <row r="102" spans="1:6" ht="16.5" customHeight="1">
      <c r="A102" s="5"/>
      <c r="B102" s="5"/>
      <c r="C102" s="5"/>
      <c r="D102" s="5"/>
      <c r="E102" s="5"/>
      <c r="F102" s="5"/>
    </row>
    <row r="103" spans="1:6" ht="24.75" customHeight="1">
      <c r="A103" s="5"/>
      <c r="B103" s="5"/>
      <c r="C103" s="5"/>
      <c r="D103" s="5"/>
      <c r="E103" s="5"/>
      <c r="F103" s="5"/>
    </row>
    <row r="104" spans="1:6" ht="16.5" customHeight="1">
      <c r="A104" s="5"/>
      <c r="B104" s="5"/>
      <c r="C104" s="5"/>
      <c r="D104" s="5"/>
      <c r="E104" s="5"/>
      <c r="F104" s="5"/>
    </row>
    <row r="105" spans="1:6" ht="16.5" customHeight="1">
      <c r="A105" s="5"/>
      <c r="B105" s="5"/>
      <c r="C105" s="5"/>
      <c r="D105" s="5"/>
      <c r="E105" s="5"/>
      <c r="F105" s="5"/>
    </row>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sheetData>
  <sheetProtection/>
  <mergeCells count="15">
    <mergeCell ref="A21:A22"/>
    <mergeCell ref="B21:F21"/>
    <mergeCell ref="A1:F1"/>
    <mergeCell ref="A3:A4"/>
    <mergeCell ref="B3:F3"/>
    <mergeCell ref="A19:F19"/>
    <mergeCell ref="A65:A66"/>
    <mergeCell ref="B65:F65"/>
    <mergeCell ref="A63:F63"/>
    <mergeCell ref="A37:F37"/>
    <mergeCell ref="A55:F55"/>
    <mergeCell ref="A39:A40"/>
    <mergeCell ref="B39:F39"/>
    <mergeCell ref="A57:A58"/>
    <mergeCell ref="B57:F57"/>
  </mergeCells>
  <printOptions/>
  <pageMargins left="1.32" right="0.1968503937007874" top="0.18" bottom="0.27" header="0.18" footer="0.16"/>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5:O60"/>
  <sheetViews>
    <sheetView showGridLines="0"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C29" sqref="C29"/>
    </sheetView>
  </sheetViews>
  <sheetFormatPr defaultColWidth="9.00390625" defaultRowHeight="12.75"/>
  <cols>
    <col min="1" max="1" width="31.75390625" style="35" customWidth="1"/>
    <col min="2" max="15" width="14.75390625" style="35" customWidth="1"/>
    <col min="16" max="16384" width="9.125" style="35" customWidth="1"/>
  </cols>
  <sheetData>
    <row r="3" ht="16.5" customHeight="1"/>
    <row r="4" ht="16.5" customHeight="1"/>
    <row r="5" spans="1:15" ht="16.5" customHeight="1">
      <c r="A5" s="523" t="s">
        <v>171</v>
      </c>
      <c r="B5" s="523"/>
      <c r="C5" s="523"/>
      <c r="D5" s="523"/>
      <c r="E5" s="523"/>
      <c r="F5" s="523"/>
      <c r="G5" s="523"/>
      <c r="H5" s="523"/>
      <c r="I5" s="523"/>
      <c r="J5" s="524"/>
      <c r="K5" s="524"/>
      <c r="L5" s="524"/>
      <c r="M5" s="524"/>
      <c r="N5" s="524"/>
      <c r="O5" s="524"/>
    </row>
    <row r="6" spans="1:9" ht="16.5" customHeight="1">
      <c r="A6" s="36"/>
      <c r="B6" s="36"/>
      <c r="C6" s="36"/>
      <c r="D6" s="36"/>
      <c r="E6" s="36"/>
      <c r="F6" s="36"/>
      <c r="G6" s="36"/>
      <c r="H6" s="36"/>
      <c r="I6" s="36"/>
    </row>
    <row r="7" spans="1:15" ht="16.5" customHeight="1">
      <c r="A7" s="525" t="s">
        <v>245</v>
      </c>
      <c r="B7" s="525"/>
      <c r="C7" s="525"/>
      <c r="D7" s="525"/>
      <c r="E7" s="525"/>
      <c r="F7" s="525"/>
      <c r="G7" s="525"/>
      <c r="H7" s="525"/>
      <c r="I7" s="525"/>
      <c r="J7" s="526"/>
      <c r="K7" s="526"/>
      <c r="L7" s="526"/>
      <c r="M7" s="526"/>
      <c r="N7" s="526"/>
      <c r="O7" s="526"/>
    </row>
    <row r="8" spans="1:15" ht="16.5" customHeight="1">
      <c r="A8" s="525" t="s">
        <v>251</v>
      </c>
      <c r="B8" s="525"/>
      <c r="C8" s="525"/>
      <c r="D8" s="525"/>
      <c r="E8" s="525"/>
      <c r="F8" s="525"/>
      <c r="G8" s="525"/>
      <c r="H8" s="525"/>
      <c r="I8" s="525"/>
      <c r="J8" s="526"/>
      <c r="K8" s="526"/>
      <c r="L8" s="526"/>
      <c r="M8" s="526"/>
      <c r="N8" s="526"/>
      <c r="O8" s="526"/>
    </row>
    <row r="9" spans="9:15" ht="16.5" customHeight="1">
      <c r="I9" s="71"/>
      <c r="O9" s="505" t="s">
        <v>234</v>
      </c>
    </row>
    <row r="10" spans="1:15" ht="12.75" customHeight="1">
      <c r="A10" s="527"/>
      <c r="B10" s="521" t="s">
        <v>1</v>
      </c>
      <c r="C10" s="521" t="s">
        <v>126</v>
      </c>
      <c r="D10" s="521" t="s">
        <v>33</v>
      </c>
      <c r="E10" s="521"/>
      <c r="F10" s="521" t="s">
        <v>127</v>
      </c>
      <c r="G10" s="521" t="s">
        <v>33</v>
      </c>
      <c r="H10" s="521"/>
      <c r="I10" s="521" t="s">
        <v>128</v>
      </c>
      <c r="J10" s="521" t="s">
        <v>33</v>
      </c>
      <c r="K10" s="521"/>
      <c r="L10" s="521"/>
      <c r="M10" s="521"/>
      <c r="N10" s="521"/>
      <c r="O10" s="521"/>
    </row>
    <row r="11" spans="1:15" ht="63.75" customHeight="1">
      <c r="A11" s="528"/>
      <c r="B11" s="522"/>
      <c r="C11" s="522"/>
      <c r="D11" s="37" t="s">
        <v>34</v>
      </c>
      <c r="E11" s="37" t="s">
        <v>35</v>
      </c>
      <c r="F11" s="522"/>
      <c r="G11" s="37" t="s">
        <v>34</v>
      </c>
      <c r="H11" s="37" t="s">
        <v>35</v>
      </c>
      <c r="I11" s="522"/>
      <c r="J11" s="38" t="s">
        <v>85</v>
      </c>
      <c r="K11" s="38" t="s">
        <v>81</v>
      </c>
      <c r="L11" s="38" t="s">
        <v>37</v>
      </c>
      <c r="M11" s="38" t="s">
        <v>40</v>
      </c>
      <c r="N11" s="38" t="s">
        <v>38</v>
      </c>
      <c r="O11" s="38" t="s">
        <v>39</v>
      </c>
    </row>
    <row r="12" spans="1:15" ht="16.5" customHeight="1">
      <c r="A12" s="21" t="s">
        <v>66</v>
      </c>
      <c r="B12" s="174">
        <f aca="true" t="shared" si="0" ref="B12:B28">C12+F12+I12</f>
        <v>151414.39</v>
      </c>
      <c r="C12" s="175">
        <v>86187.91</v>
      </c>
      <c r="D12" s="176">
        <v>0</v>
      </c>
      <c r="E12" s="177">
        <v>0</v>
      </c>
      <c r="F12" s="178">
        <v>500</v>
      </c>
      <c r="G12" s="176">
        <v>0</v>
      </c>
      <c r="H12" s="179">
        <v>0</v>
      </c>
      <c r="I12" s="180">
        <f aca="true" t="shared" si="1" ref="I12:I53">SUM(J12:O12)</f>
        <v>64726.48</v>
      </c>
      <c r="J12" s="181">
        <v>62726.48</v>
      </c>
      <c r="K12" s="181">
        <v>2000</v>
      </c>
      <c r="L12" s="181"/>
      <c r="M12" s="181"/>
      <c r="N12" s="181"/>
      <c r="O12" s="182"/>
    </row>
    <row r="13" spans="1:15" ht="16.5" customHeight="1">
      <c r="A13" s="39" t="s">
        <v>67</v>
      </c>
      <c r="B13" s="183">
        <f t="shared" si="0"/>
        <v>151414.39</v>
      </c>
      <c r="C13" s="184">
        <v>86187.91</v>
      </c>
      <c r="D13" s="185">
        <v>0</v>
      </c>
      <c r="E13" s="186">
        <v>0</v>
      </c>
      <c r="F13" s="187">
        <v>500</v>
      </c>
      <c r="G13" s="185">
        <v>0</v>
      </c>
      <c r="H13" s="188">
        <v>0</v>
      </c>
      <c r="I13" s="189">
        <f t="shared" si="1"/>
        <v>64726.48</v>
      </c>
      <c r="J13" s="190">
        <v>62726.48</v>
      </c>
      <c r="K13" s="190">
        <v>2000</v>
      </c>
      <c r="L13" s="190"/>
      <c r="M13" s="190"/>
      <c r="N13" s="190"/>
      <c r="O13" s="191"/>
    </row>
    <row r="14" spans="1:15" ht="24.75" customHeight="1">
      <c r="A14" s="21" t="s">
        <v>210</v>
      </c>
      <c r="B14" s="174">
        <f t="shared" si="0"/>
        <v>0</v>
      </c>
      <c r="C14" s="180">
        <f>SUM(D14:E14)</f>
        <v>0</v>
      </c>
      <c r="D14" s="181"/>
      <c r="E14" s="192"/>
      <c r="F14" s="193">
        <f>SUM(G14:H14)</f>
        <v>0</v>
      </c>
      <c r="G14" s="181"/>
      <c r="H14" s="182"/>
      <c r="I14" s="180">
        <f t="shared" si="1"/>
        <v>0</v>
      </c>
      <c r="J14" s="181"/>
      <c r="K14" s="181"/>
      <c r="L14" s="181"/>
      <c r="M14" s="181"/>
      <c r="N14" s="181"/>
      <c r="O14" s="182"/>
    </row>
    <row r="15" spans="1:15" ht="16.5" customHeight="1">
      <c r="A15" s="22" t="s">
        <v>9</v>
      </c>
      <c r="B15" s="194">
        <f t="shared" si="0"/>
        <v>0</v>
      </c>
      <c r="C15" s="195">
        <f>SUM(D15:E15)</f>
        <v>0</v>
      </c>
      <c r="D15" s="196"/>
      <c r="E15" s="197"/>
      <c r="F15" s="198">
        <f>SUM(G15:H15)</f>
        <v>0</v>
      </c>
      <c r="G15" s="196"/>
      <c r="H15" s="199"/>
      <c r="I15" s="195">
        <f t="shared" si="1"/>
        <v>0</v>
      </c>
      <c r="J15" s="196"/>
      <c r="K15" s="196"/>
      <c r="L15" s="196"/>
      <c r="M15" s="196"/>
      <c r="N15" s="196"/>
      <c r="O15" s="199"/>
    </row>
    <row r="16" spans="1:15" ht="16.5" customHeight="1">
      <c r="A16" s="22" t="s">
        <v>10</v>
      </c>
      <c r="B16" s="194">
        <f t="shared" si="0"/>
        <v>0</v>
      </c>
      <c r="C16" s="195">
        <f>SUM(D16:E16)</f>
        <v>0</v>
      </c>
      <c r="D16" s="196"/>
      <c r="E16" s="197"/>
      <c r="F16" s="198">
        <f>SUM(G16:H16)</f>
        <v>0</v>
      </c>
      <c r="G16" s="196"/>
      <c r="H16" s="199"/>
      <c r="I16" s="195">
        <f t="shared" si="1"/>
        <v>0</v>
      </c>
      <c r="J16" s="196"/>
      <c r="K16" s="196"/>
      <c r="L16" s="196"/>
      <c r="M16" s="196"/>
      <c r="N16" s="196"/>
      <c r="O16" s="199"/>
    </row>
    <row r="17" spans="1:15" ht="24.75" customHeight="1">
      <c r="A17" s="22" t="s">
        <v>109</v>
      </c>
      <c r="B17" s="194">
        <f t="shared" si="0"/>
        <v>0</v>
      </c>
      <c r="C17" s="195">
        <f>SUM(D17:E17)</f>
        <v>0</v>
      </c>
      <c r="D17" s="200"/>
      <c r="E17" s="201"/>
      <c r="F17" s="198">
        <f>SUM(G17:H17)</f>
        <v>0</v>
      </c>
      <c r="G17" s="200"/>
      <c r="H17" s="202"/>
      <c r="I17" s="195">
        <f t="shared" si="1"/>
        <v>0</v>
      </c>
      <c r="J17" s="196"/>
      <c r="K17" s="196"/>
      <c r="L17" s="196"/>
      <c r="M17" s="196"/>
      <c r="N17" s="196"/>
      <c r="O17" s="199"/>
    </row>
    <row r="18" spans="1:15" ht="16.5" customHeight="1">
      <c r="A18" s="39" t="s">
        <v>68</v>
      </c>
      <c r="B18" s="183">
        <f t="shared" si="0"/>
        <v>0</v>
      </c>
      <c r="C18" s="189">
        <f aca="true" t="shared" si="2" ref="C18:O18">C14-C15-C16-C17</f>
        <v>0</v>
      </c>
      <c r="D18" s="185">
        <f t="shared" si="2"/>
        <v>0</v>
      </c>
      <c r="E18" s="186">
        <f t="shared" si="2"/>
        <v>0</v>
      </c>
      <c r="F18" s="203">
        <f t="shared" si="2"/>
        <v>0</v>
      </c>
      <c r="G18" s="185">
        <f t="shared" si="2"/>
        <v>0</v>
      </c>
      <c r="H18" s="188">
        <f t="shared" si="2"/>
        <v>0</v>
      </c>
      <c r="I18" s="189">
        <f t="shared" si="2"/>
        <v>0</v>
      </c>
      <c r="J18" s="185">
        <f t="shared" si="2"/>
        <v>0</v>
      </c>
      <c r="K18" s="185">
        <f t="shared" si="2"/>
        <v>0</v>
      </c>
      <c r="L18" s="185">
        <f t="shared" si="2"/>
        <v>0</v>
      </c>
      <c r="M18" s="185">
        <f t="shared" si="2"/>
        <v>0</v>
      </c>
      <c r="N18" s="185">
        <f t="shared" si="2"/>
        <v>0</v>
      </c>
      <c r="O18" s="188">
        <f t="shared" si="2"/>
        <v>0</v>
      </c>
    </row>
    <row r="19" spans="1:15" ht="16.5" customHeight="1">
      <c r="A19" s="163" t="s">
        <v>110</v>
      </c>
      <c r="B19" s="204">
        <f t="shared" si="0"/>
        <v>160398.09</v>
      </c>
      <c r="C19" s="205">
        <f aca="true" t="shared" si="3" ref="C19:C27">SUM(D19:E19)</f>
        <v>99552.69</v>
      </c>
      <c r="D19" s="206">
        <v>99552.69</v>
      </c>
      <c r="E19" s="207"/>
      <c r="F19" s="208">
        <f aca="true" t="shared" si="4" ref="F19:F27">SUM(G19:H19)</f>
        <v>134.4</v>
      </c>
      <c r="G19" s="206">
        <v>134.4</v>
      </c>
      <c r="H19" s="209"/>
      <c r="I19" s="210">
        <f t="shared" si="1"/>
        <v>60711</v>
      </c>
      <c r="J19" s="211">
        <v>60711</v>
      </c>
      <c r="K19" s="211"/>
      <c r="L19" s="211"/>
      <c r="M19" s="211"/>
      <c r="N19" s="211"/>
      <c r="O19" s="212"/>
    </row>
    <row r="20" spans="1:15" ht="16.5" customHeight="1">
      <c r="A20" s="20" t="s">
        <v>36</v>
      </c>
      <c r="B20" s="213">
        <f t="shared" si="0"/>
        <v>145028.55</v>
      </c>
      <c r="C20" s="210">
        <f t="shared" si="3"/>
        <v>84183.15</v>
      </c>
      <c r="D20" s="211">
        <v>84183.15</v>
      </c>
      <c r="E20" s="214"/>
      <c r="F20" s="215">
        <f t="shared" si="4"/>
        <v>134.4</v>
      </c>
      <c r="G20" s="211">
        <v>134.4</v>
      </c>
      <c r="H20" s="212"/>
      <c r="I20" s="205">
        <f t="shared" si="1"/>
        <v>60711</v>
      </c>
      <c r="J20" s="206">
        <v>60711</v>
      </c>
      <c r="K20" s="206"/>
      <c r="L20" s="206"/>
      <c r="M20" s="206"/>
      <c r="N20" s="206"/>
      <c r="O20" s="209"/>
    </row>
    <row r="21" spans="1:15" ht="16.5" customHeight="1">
      <c r="A21" s="121" t="s">
        <v>20</v>
      </c>
      <c r="B21" s="204">
        <f t="shared" si="0"/>
        <v>145028.55</v>
      </c>
      <c r="C21" s="205">
        <f t="shared" si="3"/>
        <v>84183.15</v>
      </c>
      <c r="D21" s="216">
        <f>D22+D25</f>
        <v>84183.15</v>
      </c>
      <c r="E21" s="217">
        <f>E22+E25</f>
        <v>0</v>
      </c>
      <c r="F21" s="208">
        <f t="shared" si="4"/>
        <v>134.4</v>
      </c>
      <c r="G21" s="216">
        <f>G22+G25</f>
        <v>134.4</v>
      </c>
      <c r="H21" s="218">
        <f>H22+H25</f>
        <v>0</v>
      </c>
      <c r="I21" s="210">
        <f t="shared" si="1"/>
        <v>60711</v>
      </c>
      <c r="J21" s="219">
        <f aca="true" t="shared" si="5" ref="J21:O21">J22+J25</f>
        <v>60711</v>
      </c>
      <c r="K21" s="219">
        <f t="shared" si="5"/>
        <v>0</v>
      </c>
      <c r="L21" s="219">
        <f t="shared" si="5"/>
        <v>0</v>
      </c>
      <c r="M21" s="219">
        <f t="shared" si="5"/>
        <v>0</v>
      </c>
      <c r="N21" s="219">
        <f t="shared" si="5"/>
        <v>0</v>
      </c>
      <c r="O21" s="220">
        <f t="shared" si="5"/>
        <v>0</v>
      </c>
    </row>
    <row r="22" spans="1:15" ht="24.75" customHeight="1">
      <c r="A22" s="21" t="s">
        <v>146</v>
      </c>
      <c r="B22" s="174">
        <f t="shared" si="0"/>
        <v>145028.55</v>
      </c>
      <c r="C22" s="195">
        <f t="shared" si="3"/>
        <v>84183.15</v>
      </c>
      <c r="D22" s="221">
        <f>D23+D24</f>
        <v>84183.15</v>
      </c>
      <c r="E22" s="222">
        <f>E23+E24</f>
        <v>0</v>
      </c>
      <c r="F22" s="193">
        <f t="shared" si="4"/>
        <v>134.4</v>
      </c>
      <c r="G22" s="176">
        <f>G23+G24</f>
        <v>134.4</v>
      </c>
      <c r="H22" s="179">
        <f>H23+H24</f>
        <v>0</v>
      </c>
      <c r="I22" s="180">
        <f t="shared" si="1"/>
        <v>60711</v>
      </c>
      <c r="J22" s="176">
        <f aca="true" t="shared" si="6" ref="J22:O22">J23+J24</f>
        <v>60711</v>
      </c>
      <c r="K22" s="176">
        <f t="shared" si="6"/>
        <v>0</v>
      </c>
      <c r="L22" s="176">
        <f t="shared" si="6"/>
        <v>0</v>
      </c>
      <c r="M22" s="176">
        <f t="shared" si="6"/>
        <v>0</v>
      </c>
      <c r="N22" s="176">
        <f t="shared" si="6"/>
        <v>0</v>
      </c>
      <c r="O22" s="179">
        <f t="shared" si="6"/>
        <v>0</v>
      </c>
    </row>
    <row r="23" spans="1:15" ht="16.5" customHeight="1">
      <c r="A23" s="22" t="s">
        <v>144</v>
      </c>
      <c r="B23" s="194">
        <f t="shared" si="0"/>
        <v>0</v>
      </c>
      <c r="C23" s="223">
        <f t="shared" si="3"/>
        <v>0</v>
      </c>
      <c r="D23" s="200"/>
      <c r="E23" s="201"/>
      <c r="F23" s="224">
        <f t="shared" si="4"/>
        <v>0</v>
      </c>
      <c r="G23" s="200"/>
      <c r="H23" s="202"/>
      <c r="I23" s="195">
        <f t="shared" si="1"/>
        <v>0</v>
      </c>
      <c r="J23" s="221">
        <v>0</v>
      </c>
      <c r="K23" s="221">
        <v>0</v>
      </c>
      <c r="L23" s="221">
        <v>0</v>
      </c>
      <c r="M23" s="221">
        <v>0</v>
      </c>
      <c r="N23" s="221">
        <v>0</v>
      </c>
      <c r="O23" s="225">
        <v>0</v>
      </c>
    </row>
    <row r="24" spans="1:15" ht="16.5" customHeight="1">
      <c r="A24" s="39" t="s">
        <v>145</v>
      </c>
      <c r="B24" s="183">
        <f t="shared" si="0"/>
        <v>145028.55</v>
      </c>
      <c r="C24" s="223">
        <f t="shared" si="3"/>
        <v>84183.15</v>
      </c>
      <c r="D24" s="200">
        <v>84183.15</v>
      </c>
      <c r="E24" s="201"/>
      <c r="F24" s="224">
        <f t="shared" si="4"/>
        <v>134.4</v>
      </c>
      <c r="G24" s="200">
        <v>134.4</v>
      </c>
      <c r="H24" s="202"/>
      <c r="I24" s="189">
        <f t="shared" si="1"/>
        <v>60711</v>
      </c>
      <c r="J24" s="190">
        <v>60711</v>
      </c>
      <c r="K24" s="190"/>
      <c r="L24" s="190"/>
      <c r="M24" s="190"/>
      <c r="N24" s="190"/>
      <c r="O24" s="191"/>
    </row>
    <row r="25" spans="1:15" ht="24.75" customHeight="1">
      <c r="A25" s="40" t="s">
        <v>15</v>
      </c>
      <c r="B25" s="226">
        <f t="shared" si="0"/>
        <v>0</v>
      </c>
      <c r="C25" s="180">
        <f t="shared" si="3"/>
        <v>0</v>
      </c>
      <c r="D25" s="176">
        <f>D26+D27</f>
        <v>0</v>
      </c>
      <c r="E25" s="177">
        <f>E26+E27</f>
        <v>0</v>
      </c>
      <c r="F25" s="193">
        <f t="shared" si="4"/>
        <v>0</v>
      </c>
      <c r="G25" s="176">
        <f>G26+G27</f>
        <v>0</v>
      </c>
      <c r="H25" s="179">
        <f>H26+H27</f>
        <v>0</v>
      </c>
      <c r="I25" s="227">
        <f t="shared" si="1"/>
        <v>0</v>
      </c>
      <c r="J25" s="228">
        <f aca="true" t="shared" si="7" ref="J25:O25">J26+J27</f>
        <v>0</v>
      </c>
      <c r="K25" s="228">
        <f t="shared" si="7"/>
        <v>0</v>
      </c>
      <c r="L25" s="228">
        <f t="shared" si="7"/>
        <v>0</v>
      </c>
      <c r="M25" s="228">
        <f t="shared" si="7"/>
        <v>0</v>
      </c>
      <c r="N25" s="228">
        <f t="shared" si="7"/>
        <v>0</v>
      </c>
      <c r="O25" s="229">
        <f t="shared" si="7"/>
        <v>0</v>
      </c>
    </row>
    <row r="26" spans="1:15" ht="16.5" customHeight="1">
      <c r="A26" s="22" t="s">
        <v>144</v>
      </c>
      <c r="B26" s="194">
        <f t="shared" si="0"/>
        <v>0</v>
      </c>
      <c r="C26" s="195">
        <f t="shared" si="3"/>
        <v>0</v>
      </c>
      <c r="D26" s="196"/>
      <c r="E26" s="197"/>
      <c r="F26" s="198">
        <f t="shared" si="4"/>
        <v>0</v>
      </c>
      <c r="G26" s="196"/>
      <c r="H26" s="199"/>
      <c r="I26" s="195">
        <f t="shared" si="1"/>
        <v>0</v>
      </c>
      <c r="J26" s="221">
        <v>0</v>
      </c>
      <c r="K26" s="221">
        <v>0</v>
      </c>
      <c r="L26" s="221">
        <v>0</v>
      </c>
      <c r="M26" s="221">
        <v>0</v>
      </c>
      <c r="N26" s="221">
        <v>0</v>
      </c>
      <c r="O26" s="225">
        <v>0</v>
      </c>
    </row>
    <row r="27" spans="1:15" ht="16.5" customHeight="1">
      <c r="A27" s="24" t="s">
        <v>145</v>
      </c>
      <c r="B27" s="230">
        <f t="shared" si="0"/>
        <v>0</v>
      </c>
      <c r="C27" s="189">
        <f t="shared" si="3"/>
        <v>0</v>
      </c>
      <c r="D27" s="190"/>
      <c r="E27" s="231"/>
      <c r="F27" s="203">
        <f t="shared" si="4"/>
        <v>0</v>
      </c>
      <c r="G27" s="190"/>
      <c r="H27" s="191"/>
      <c r="I27" s="223">
        <f t="shared" si="1"/>
        <v>0</v>
      </c>
      <c r="J27" s="200"/>
      <c r="K27" s="200"/>
      <c r="L27" s="200"/>
      <c r="M27" s="200"/>
      <c r="N27" s="200"/>
      <c r="O27" s="202"/>
    </row>
    <row r="28" spans="1:15" ht="24.75" customHeight="1">
      <c r="A28" s="20" t="s">
        <v>212</v>
      </c>
      <c r="B28" s="213">
        <f t="shared" si="0"/>
        <v>15369.540000000008</v>
      </c>
      <c r="C28" s="232">
        <f aca="true" t="shared" si="8" ref="C28:O28">C18+C19-C21</f>
        <v>15369.540000000008</v>
      </c>
      <c r="D28" s="233">
        <f t="shared" si="8"/>
        <v>15369.540000000008</v>
      </c>
      <c r="E28" s="234">
        <f t="shared" si="8"/>
        <v>0</v>
      </c>
      <c r="F28" s="235">
        <f t="shared" si="8"/>
        <v>0</v>
      </c>
      <c r="G28" s="233">
        <f t="shared" si="8"/>
        <v>0</v>
      </c>
      <c r="H28" s="236">
        <f t="shared" si="8"/>
        <v>0</v>
      </c>
      <c r="I28" s="205">
        <f t="shared" si="8"/>
        <v>0</v>
      </c>
      <c r="J28" s="216">
        <f t="shared" si="8"/>
        <v>0</v>
      </c>
      <c r="K28" s="216">
        <f t="shared" si="8"/>
        <v>0</v>
      </c>
      <c r="L28" s="216">
        <f t="shared" si="8"/>
        <v>0</v>
      </c>
      <c r="M28" s="216">
        <f t="shared" si="8"/>
        <v>0</v>
      </c>
      <c r="N28" s="216">
        <f t="shared" si="8"/>
        <v>0</v>
      </c>
      <c r="O28" s="218">
        <f t="shared" si="8"/>
        <v>0</v>
      </c>
    </row>
    <row r="29" spans="1:15" ht="45" customHeight="1">
      <c r="A29" s="164" t="s">
        <v>93</v>
      </c>
      <c r="B29" s="237">
        <v>0</v>
      </c>
      <c r="C29" s="238">
        <f aca="true" t="shared" si="9" ref="C29:O29">C31+C33+C35+C37+C39+C41+C43+C45+C47+C49+C51+C53</f>
        <v>5371</v>
      </c>
      <c r="D29" s="239">
        <v>0</v>
      </c>
      <c r="E29" s="240">
        <v>0</v>
      </c>
      <c r="F29" s="241">
        <f>F31+F33+F35+F37+F39+F41+F43+F45+F47+F49+F51+F53</f>
        <v>2</v>
      </c>
      <c r="G29" s="239">
        <v>0</v>
      </c>
      <c r="H29" s="242">
        <v>0</v>
      </c>
      <c r="I29" s="238">
        <f t="shared" si="1"/>
        <v>13</v>
      </c>
      <c r="J29" s="239">
        <f t="shared" si="9"/>
        <v>13</v>
      </c>
      <c r="K29" s="239">
        <f t="shared" si="9"/>
        <v>0</v>
      </c>
      <c r="L29" s="239">
        <f t="shared" si="9"/>
        <v>0</v>
      </c>
      <c r="M29" s="239">
        <f t="shared" si="9"/>
        <v>0</v>
      </c>
      <c r="N29" s="239">
        <f t="shared" si="9"/>
        <v>0</v>
      </c>
      <c r="O29" s="242">
        <f t="shared" si="9"/>
        <v>0</v>
      </c>
    </row>
    <row r="30" spans="1:15" ht="16.5" customHeight="1" hidden="1">
      <c r="A30" s="53" t="s">
        <v>82</v>
      </c>
      <c r="B30" s="243">
        <v>0</v>
      </c>
      <c r="C30" s="244">
        <v>0</v>
      </c>
      <c r="D30" s="245">
        <v>0</v>
      </c>
      <c r="E30" s="246">
        <v>0</v>
      </c>
      <c r="F30" s="247">
        <v>0</v>
      </c>
      <c r="G30" s="245">
        <v>0</v>
      </c>
      <c r="H30" s="248">
        <v>0</v>
      </c>
      <c r="I30" s="244">
        <v>0</v>
      </c>
      <c r="J30" s="245">
        <v>0</v>
      </c>
      <c r="K30" s="245">
        <v>0</v>
      </c>
      <c r="L30" s="245">
        <v>0</v>
      </c>
      <c r="M30" s="245">
        <v>0</v>
      </c>
      <c r="N30" s="245">
        <v>0</v>
      </c>
      <c r="O30" s="248">
        <v>0</v>
      </c>
    </row>
    <row r="31" spans="1:15" ht="16.5" customHeight="1">
      <c r="A31" s="53" t="s">
        <v>69</v>
      </c>
      <c r="B31" s="243">
        <v>0</v>
      </c>
      <c r="C31" s="249">
        <v>259</v>
      </c>
      <c r="D31" s="245">
        <v>0</v>
      </c>
      <c r="E31" s="246">
        <v>0</v>
      </c>
      <c r="F31" s="250"/>
      <c r="G31" s="245">
        <v>0</v>
      </c>
      <c r="H31" s="248">
        <v>0</v>
      </c>
      <c r="I31" s="251">
        <f t="shared" si="1"/>
        <v>0</v>
      </c>
      <c r="J31" s="252"/>
      <c r="K31" s="252"/>
      <c r="L31" s="252"/>
      <c r="M31" s="252"/>
      <c r="N31" s="252"/>
      <c r="O31" s="253"/>
    </row>
    <row r="32" spans="1:15" ht="16.5" customHeight="1" hidden="1">
      <c r="A32" s="53" t="s">
        <v>82</v>
      </c>
      <c r="B32" s="243">
        <v>0</v>
      </c>
      <c r="C32" s="244">
        <v>0</v>
      </c>
      <c r="D32" s="245">
        <v>0</v>
      </c>
      <c r="E32" s="246">
        <v>0</v>
      </c>
      <c r="F32" s="247">
        <v>0</v>
      </c>
      <c r="G32" s="245">
        <v>0</v>
      </c>
      <c r="H32" s="248">
        <v>0</v>
      </c>
      <c r="I32" s="244">
        <v>0</v>
      </c>
      <c r="J32" s="245">
        <v>0</v>
      </c>
      <c r="K32" s="245">
        <v>0</v>
      </c>
      <c r="L32" s="245">
        <v>0</v>
      </c>
      <c r="M32" s="245">
        <v>0</v>
      </c>
      <c r="N32" s="245">
        <v>0</v>
      </c>
      <c r="O32" s="248">
        <v>0</v>
      </c>
    </row>
    <row r="33" spans="1:15" ht="16.5" customHeight="1">
      <c r="A33" s="53" t="s">
        <v>70</v>
      </c>
      <c r="B33" s="243">
        <v>0</v>
      </c>
      <c r="C33" s="249">
        <v>256</v>
      </c>
      <c r="D33" s="245">
        <v>0</v>
      </c>
      <c r="E33" s="246">
        <v>0</v>
      </c>
      <c r="F33" s="250"/>
      <c r="G33" s="245">
        <v>0</v>
      </c>
      <c r="H33" s="248">
        <v>0</v>
      </c>
      <c r="I33" s="251">
        <f t="shared" si="1"/>
        <v>3</v>
      </c>
      <c r="J33" s="252">
        <v>3</v>
      </c>
      <c r="K33" s="252"/>
      <c r="L33" s="252"/>
      <c r="M33" s="252"/>
      <c r="N33" s="252"/>
      <c r="O33" s="253"/>
    </row>
    <row r="34" spans="1:15" ht="16.5" customHeight="1" hidden="1">
      <c r="A34" s="53" t="s">
        <v>82</v>
      </c>
      <c r="B34" s="243">
        <v>0</v>
      </c>
      <c r="C34" s="244">
        <v>0</v>
      </c>
      <c r="D34" s="245">
        <v>0</v>
      </c>
      <c r="E34" s="246">
        <v>0</v>
      </c>
      <c r="F34" s="247">
        <v>0</v>
      </c>
      <c r="G34" s="245">
        <v>0</v>
      </c>
      <c r="H34" s="248">
        <v>0</v>
      </c>
      <c r="I34" s="244">
        <v>0</v>
      </c>
      <c r="J34" s="245">
        <v>0</v>
      </c>
      <c r="K34" s="245">
        <v>0</v>
      </c>
      <c r="L34" s="245">
        <v>0</v>
      </c>
      <c r="M34" s="245">
        <v>0</v>
      </c>
      <c r="N34" s="245">
        <v>0</v>
      </c>
      <c r="O34" s="248">
        <v>0</v>
      </c>
    </row>
    <row r="35" spans="1:15" ht="16.5" customHeight="1">
      <c r="A35" s="53" t="s">
        <v>71</v>
      </c>
      <c r="B35" s="243">
        <v>0</v>
      </c>
      <c r="C35" s="249">
        <v>581</v>
      </c>
      <c r="D35" s="245">
        <v>0</v>
      </c>
      <c r="E35" s="246">
        <v>0</v>
      </c>
      <c r="F35" s="250"/>
      <c r="G35" s="245">
        <v>0</v>
      </c>
      <c r="H35" s="248">
        <v>0</v>
      </c>
      <c r="I35" s="251">
        <f t="shared" si="1"/>
        <v>10</v>
      </c>
      <c r="J35" s="252">
        <v>10</v>
      </c>
      <c r="K35" s="252"/>
      <c r="L35" s="252"/>
      <c r="M35" s="252"/>
      <c r="N35" s="252"/>
      <c r="O35" s="253"/>
    </row>
    <row r="36" spans="1:15" ht="16.5" customHeight="1" hidden="1">
      <c r="A36" s="53" t="s">
        <v>82</v>
      </c>
      <c r="B36" s="243">
        <v>0</v>
      </c>
      <c r="C36" s="244">
        <v>0</v>
      </c>
      <c r="D36" s="245">
        <v>0</v>
      </c>
      <c r="E36" s="246">
        <v>0</v>
      </c>
      <c r="F36" s="247">
        <v>0</v>
      </c>
      <c r="G36" s="245">
        <v>0</v>
      </c>
      <c r="H36" s="248">
        <v>0</v>
      </c>
      <c r="I36" s="244">
        <v>0</v>
      </c>
      <c r="J36" s="245">
        <v>0</v>
      </c>
      <c r="K36" s="245">
        <v>0</v>
      </c>
      <c r="L36" s="245">
        <v>0</v>
      </c>
      <c r="M36" s="245">
        <v>0</v>
      </c>
      <c r="N36" s="245">
        <v>0</v>
      </c>
      <c r="O36" s="248">
        <v>0</v>
      </c>
    </row>
    <row r="37" spans="1:15" ht="16.5" customHeight="1">
      <c r="A37" s="53" t="s">
        <v>72</v>
      </c>
      <c r="B37" s="243">
        <v>0</v>
      </c>
      <c r="C37" s="249">
        <v>588</v>
      </c>
      <c r="D37" s="245">
        <v>0</v>
      </c>
      <c r="E37" s="246">
        <v>0</v>
      </c>
      <c r="F37" s="250"/>
      <c r="G37" s="245">
        <v>0</v>
      </c>
      <c r="H37" s="248">
        <v>0</v>
      </c>
      <c r="I37" s="251">
        <f t="shared" si="1"/>
        <v>0</v>
      </c>
      <c r="J37" s="252"/>
      <c r="K37" s="252"/>
      <c r="L37" s="252"/>
      <c r="M37" s="252"/>
      <c r="N37" s="252"/>
      <c r="O37" s="253"/>
    </row>
    <row r="38" spans="1:15" ht="16.5" customHeight="1" hidden="1">
      <c r="A38" s="53" t="s">
        <v>82</v>
      </c>
      <c r="B38" s="243">
        <v>0</v>
      </c>
      <c r="C38" s="244">
        <v>0</v>
      </c>
      <c r="D38" s="245">
        <v>0</v>
      </c>
      <c r="E38" s="246">
        <v>0</v>
      </c>
      <c r="F38" s="247">
        <v>0</v>
      </c>
      <c r="G38" s="245">
        <v>0</v>
      </c>
      <c r="H38" s="248">
        <v>0</v>
      </c>
      <c r="I38" s="244">
        <v>0</v>
      </c>
      <c r="J38" s="245">
        <v>0</v>
      </c>
      <c r="K38" s="245">
        <v>0</v>
      </c>
      <c r="L38" s="245">
        <v>0</v>
      </c>
      <c r="M38" s="245">
        <v>0</v>
      </c>
      <c r="N38" s="245">
        <v>0</v>
      </c>
      <c r="O38" s="248">
        <v>0</v>
      </c>
    </row>
    <row r="39" spans="1:15" ht="16.5" customHeight="1">
      <c r="A39" s="53" t="s">
        <v>73</v>
      </c>
      <c r="B39" s="243">
        <v>0</v>
      </c>
      <c r="C39" s="249">
        <v>584</v>
      </c>
      <c r="D39" s="245">
        <v>0</v>
      </c>
      <c r="E39" s="246">
        <v>0</v>
      </c>
      <c r="F39" s="250"/>
      <c r="G39" s="245">
        <v>0</v>
      </c>
      <c r="H39" s="248">
        <v>0</v>
      </c>
      <c r="I39" s="251">
        <f t="shared" si="1"/>
        <v>0</v>
      </c>
      <c r="J39" s="252"/>
      <c r="K39" s="252"/>
      <c r="L39" s="252"/>
      <c r="M39" s="252"/>
      <c r="N39" s="252"/>
      <c r="O39" s="253"/>
    </row>
    <row r="40" spans="1:15" ht="16.5" customHeight="1" hidden="1">
      <c r="A40" s="53" t="s">
        <v>82</v>
      </c>
      <c r="B40" s="243">
        <v>0</v>
      </c>
      <c r="C40" s="244">
        <v>0</v>
      </c>
      <c r="D40" s="245">
        <v>0</v>
      </c>
      <c r="E40" s="246">
        <v>0</v>
      </c>
      <c r="F40" s="247">
        <v>0</v>
      </c>
      <c r="G40" s="245">
        <v>0</v>
      </c>
      <c r="H40" s="248">
        <v>0</v>
      </c>
      <c r="I40" s="244">
        <v>0</v>
      </c>
      <c r="J40" s="245">
        <v>0</v>
      </c>
      <c r="K40" s="245">
        <v>0</v>
      </c>
      <c r="L40" s="245">
        <v>0</v>
      </c>
      <c r="M40" s="245">
        <v>0</v>
      </c>
      <c r="N40" s="245">
        <v>0</v>
      </c>
      <c r="O40" s="248">
        <v>0</v>
      </c>
    </row>
    <row r="41" spans="1:15" ht="16.5" customHeight="1">
      <c r="A41" s="53" t="s">
        <v>74</v>
      </c>
      <c r="B41" s="243">
        <v>0</v>
      </c>
      <c r="C41" s="249">
        <v>556</v>
      </c>
      <c r="D41" s="245">
        <v>0</v>
      </c>
      <c r="E41" s="246">
        <v>0</v>
      </c>
      <c r="F41" s="250"/>
      <c r="G41" s="245">
        <v>0</v>
      </c>
      <c r="H41" s="248">
        <v>0</v>
      </c>
      <c r="I41" s="251">
        <f t="shared" si="1"/>
        <v>0</v>
      </c>
      <c r="J41" s="252"/>
      <c r="K41" s="252"/>
      <c r="L41" s="252"/>
      <c r="M41" s="252"/>
      <c r="N41" s="252"/>
      <c r="O41" s="253"/>
    </row>
    <row r="42" spans="1:15" ht="16.5" customHeight="1" hidden="1">
      <c r="A42" s="53" t="s">
        <v>82</v>
      </c>
      <c r="B42" s="243">
        <v>0</v>
      </c>
      <c r="C42" s="244">
        <v>0</v>
      </c>
      <c r="D42" s="245">
        <v>0</v>
      </c>
      <c r="E42" s="246">
        <v>0</v>
      </c>
      <c r="F42" s="247">
        <v>0</v>
      </c>
      <c r="G42" s="245">
        <v>0</v>
      </c>
      <c r="H42" s="248">
        <v>0</v>
      </c>
      <c r="I42" s="244">
        <v>0</v>
      </c>
      <c r="J42" s="245">
        <v>0</v>
      </c>
      <c r="K42" s="245">
        <v>0</v>
      </c>
      <c r="L42" s="245">
        <v>0</v>
      </c>
      <c r="M42" s="245">
        <v>0</v>
      </c>
      <c r="N42" s="245">
        <v>0</v>
      </c>
      <c r="O42" s="248">
        <v>0</v>
      </c>
    </row>
    <row r="43" spans="1:15" ht="16.5" customHeight="1">
      <c r="A43" s="53" t="s">
        <v>75</v>
      </c>
      <c r="B43" s="243">
        <v>0</v>
      </c>
      <c r="C43" s="249">
        <v>578</v>
      </c>
      <c r="D43" s="245">
        <v>0</v>
      </c>
      <c r="E43" s="246">
        <v>0</v>
      </c>
      <c r="F43" s="250"/>
      <c r="G43" s="245">
        <v>0</v>
      </c>
      <c r="H43" s="248">
        <v>0</v>
      </c>
      <c r="I43" s="251">
        <f t="shared" si="1"/>
        <v>0</v>
      </c>
      <c r="J43" s="252"/>
      <c r="K43" s="252"/>
      <c r="L43" s="252"/>
      <c r="M43" s="252"/>
      <c r="N43" s="252"/>
      <c r="O43" s="253"/>
    </row>
    <row r="44" spans="1:15" ht="16.5" customHeight="1" hidden="1">
      <c r="A44" s="53" t="s">
        <v>82</v>
      </c>
      <c r="B44" s="243">
        <v>0</v>
      </c>
      <c r="C44" s="244">
        <v>0</v>
      </c>
      <c r="D44" s="245">
        <v>0</v>
      </c>
      <c r="E44" s="246">
        <v>0</v>
      </c>
      <c r="F44" s="247">
        <v>0</v>
      </c>
      <c r="G44" s="245">
        <v>0</v>
      </c>
      <c r="H44" s="248">
        <v>0</v>
      </c>
      <c r="I44" s="244">
        <v>0</v>
      </c>
      <c r="J44" s="245">
        <v>0</v>
      </c>
      <c r="K44" s="245">
        <v>0</v>
      </c>
      <c r="L44" s="245">
        <v>0</v>
      </c>
      <c r="M44" s="245">
        <v>0</v>
      </c>
      <c r="N44" s="245">
        <v>0</v>
      </c>
      <c r="O44" s="248">
        <v>0</v>
      </c>
    </row>
    <row r="45" spans="1:15" ht="16.5" customHeight="1">
      <c r="A45" s="53" t="s">
        <v>76</v>
      </c>
      <c r="B45" s="243">
        <v>0</v>
      </c>
      <c r="C45" s="249">
        <v>138</v>
      </c>
      <c r="D45" s="245">
        <v>0</v>
      </c>
      <c r="E45" s="246">
        <v>0</v>
      </c>
      <c r="F45" s="250">
        <v>1</v>
      </c>
      <c r="G45" s="245">
        <v>0</v>
      </c>
      <c r="H45" s="248">
        <v>0</v>
      </c>
      <c r="I45" s="251">
        <f t="shared" si="1"/>
        <v>0</v>
      </c>
      <c r="J45" s="252"/>
      <c r="K45" s="252"/>
      <c r="L45" s="252"/>
      <c r="M45" s="252"/>
      <c r="N45" s="252"/>
      <c r="O45" s="253"/>
    </row>
    <row r="46" spans="1:15" ht="16.5" customHeight="1" hidden="1">
      <c r="A46" s="53" t="s">
        <v>82</v>
      </c>
      <c r="B46" s="243">
        <v>0</v>
      </c>
      <c r="C46" s="244">
        <v>0</v>
      </c>
      <c r="D46" s="245">
        <v>0</v>
      </c>
      <c r="E46" s="246">
        <v>0</v>
      </c>
      <c r="F46" s="247">
        <v>0</v>
      </c>
      <c r="G46" s="245">
        <v>0</v>
      </c>
      <c r="H46" s="248">
        <v>0</v>
      </c>
      <c r="I46" s="244">
        <v>0</v>
      </c>
      <c r="J46" s="245">
        <v>0</v>
      </c>
      <c r="K46" s="245">
        <v>0</v>
      </c>
      <c r="L46" s="245">
        <v>0</v>
      </c>
      <c r="M46" s="245">
        <v>0</v>
      </c>
      <c r="N46" s="245">
        <v>0</v>
      </c>
      <c r="O46" s="248">
        <v>0</v>
      </c>
    </row>
    <row r="47" spans="1:15" ht="16.5" customHeight="1">
      <c r="A47" s="53" t="s">
        <v>77</v>
      </c>
      <c r="B47" s="243">
        <v>0</v>
      </c>
      <c r="C47" s="249">
        <v>382</v>
      </c>
      <c r="D47" s="245">
        <v>0</v>
      </c>
      <c r="E47" s="246">
        <v>0</v>
      </c>
      <c r="F47" s="250"/>
      <c r="G47" s="245">
        <v>0</v>
      </c>
      <c r="H47" s="248">
        <v>0</v>
      </c>
      <c r="I47" s="251">
        <f t="shared" si="1"/>
        <v>0</v>
      </c>
      <c r="J47" s="252"/>
      <c r="K47" s="252"/>
      <c r="L47" s="252"/>
      <c r="M47" s="252"/>
      <c r="N47" s="252"/>
      <c r="O47" s="253"/>
    </row>
    <row r="48" spans="1:15" ht="16.5" customHeight="1" hidden="1">
      <c r="A48" s="53" t="s">
        <v>82</v>
      </c>
      <c r="B48" s="243">
        <v>0</v>
      </c>
      <c r="C48" s="244">
        <v>0</v>
      </c>
      <c r="D48" s="245">
        <v>0</v>
      </c>
      <c r="E48" s="246">
        <v>0</v>
      </c>
      <c r="F48" s="247">
        <v>0</v>
      </c>
      <c r="G48" s="245">
        <v>0</v>
      </c>
      <c r="H48" s="248">
        <v>0</v>
      </c>
      <c r="I48" s="244">
        <v>0</v>
      </c>
      <c r="J48" s="245">
        <v>0</v>
      </c>
      <c r="K48" s="245">
        <v>0</v>
      </c>
      <c r="L48" s="245">
        <v>0</v>
      </c>
      <c r="M48" s="245">
        <v>0</v>
      </c>
      <c r="N48" s="245">
        <v>0</v>
      </c>
      <c r="O48" s="248">
        <v>0</v>
      </c>
    </row>
    <row r="49" spans="1:15" ht="16.5" customHeight="1">
      <c r="A49" s="53" t="s">
        <v>78</v>
      </c>
      <c r="B49" s="243">
        <v>0</v>
      </c>
      <c r="C49" s="249">
        <v>372</v>
      </c>
      <c r="D49" s="245">
        <v>0</v>
      </c>
      <c r="E49" s="246">
        <v>0</v>
      </c>
      <c r="F49" s="250"/>
      <c r="G49" s="245">
        <v>0</v>
      </c>
      <c r="H49" s="248">
        <v>0</v>
      </c>
      <c r="I49" s="251">
        <f t="shared" si="1"/>
        <v>0</v>
      </c>
      <c r="J49" s="252"/>
      <c r="K49" s="252"/>
      <c r="L49" s="252"/>
      <c r="M49" s="252"/>
      <c r="N49" s="252"/>
      <c r="O49" s="253"/>
    </row>
    <row r="50" spans="1:15" ht="16.5" customHeight="1" hidden="1">
      <c r="A50" s="53" t="s">
        <v>82</v>
      </c>
      <c r="B50" s="243">
        <v>0</v>
      </c>
      <c r="C50" s="244">
        <v>0</v>
      </c>
      <c r="D50" s="245">
        <v>0</v>
      </c>
      <c r="E50" s="246">
        <v>0</v>
      </c>
      <c r="F50" s="247">
        <v>0</v>
      </c>
      <c r="G50" s="245">
        <v>0</v>
      </c>
      <c r="H50" s="248">
        <v>0</v>
      </c>
      <c r="I50" s="244">
        <v>0</v>
      </c>
      <c r="J50" s="245">
        <v>0</v>
      </c>
      <c r="K50" s="245">
        <v>0</v>
      </c>
      <c r="L50" s="245">
        <v>0</v>
      </c>
      <c r="M50" s="245">
        <v>0</v>
      </c>
      <c r="N50" s="245">
        <v>0</v>
      </c>
      <c r="O50" s="248">
        <v>0</v>
      </c>
    </row>
    <row r="51" spans="1:15" ht="16.5" customHeight="1">
      <c r="A51" s="53" t="s">
        <v>79</v>
      </c>
      <c r="B51" s="243">
        <v>0</v>
      </c>
      <c r="C51" s="249">
        <v>362</v>
      </c>
      <c r="D51" s="245">
        <v>0</v>
      </c>
      <c r="E51" s="246">
        <v>0</v>
      </c>
      <c r="F51" s="250">
        <v>1</v>
      </c>
      <c r="G51" s="245">
        <v>0</v>
      </c>
      <c r="H51" s="248">
        <v>0</v>
      </c>
      <c r="I51" s="251">
        <f t="shared" si="1"/>
        <v>0</v>
      </c>
      <c r="J51" s="252"/>
      <c r="K51" s="252"/>
      <c r="L51" s="252"/>
      <c r="M51" s="252"/>
      <c r="N51" s="252"/>
      <c r="O51" s="253"/>
    </row>
    <row r="52" spans="1:15" ht="16.5" customHeight="1" hidden="1">
      <c r="A52" s="53" t="s">
        <v>82</v>
      </c>
      <c r="B52" s="243">
        <v>0</v>
      </c>
      <c r="C52" s="244">
        <v>0</v>
      </c>
      <c r="D52" s="245">
        <v>0</v>
      </c>
      <c r="E52" s="246">
        <v>0</v>
      </c>
      <c r="F52" s="247">
        <v>0</v>
      </c>
      <c r="G52" s="245">
        <v>0</v>
      </c>
      <c r="H52" s="248">
        <v>0</v>
      </c>
      <c r="I52" s="244">
        <v>0</v>
      </c>
      <c r="J52" s="245">
        <v>0</v>
      </c>
      <c r="K52" s="245">
        <v>0</v>
      </c>
      <c r="L52" s="245">
        <v>0</v>
      </c>
      <c r="M52" s="245">
        <v>0</v>
      </c>
      <c r="N52" s="245">
        <v>0</v>
      </c>
      <c r="O52" s="248">
        <v>0</v>
      </c>
    </row>
    <row r="53" spans="1:15" ht="16.5" customHeight="1">
      <c r="A53" s="53" t="s">
        <v>80</v>
      </c>
      <c r="B53" s="243">
        <v>0</v>
      </c>
      <c r="C53" s="249">
        <v>715</v>
      </c>
      <c r="D53" s="245">
        <v>0</v>
      </c>
      <c r="E53" s="246">
        <v>0</v>
      </c>
      <c r="F53" s="250"/>
      <c r="G53" s="245">
        <v>0</v>
      </c>
      <c r="H53" s="248">
        <v>0</v>
      </c>
      <c r="I53" s="251">
        <f t="shared" si="1"/>
        <v>0</v>
      </c>
      <c r="J53" s="252"/>
      <c r="K53" s="252"/>
      <c r="L53" s="252"/>
      <c r="M53" s="252"/>
      <c r="N53" s="252"/>
      <c r="O53" s="253"/>
    </row>
    <row r="54" spans="1:15" ht="16.5" customHeight="1" hidden="1">
      <c r="A54" s="56" t="s">
        <v>82</v>
      </c>
      <c r="B54" s="254">
        <v>0</v>
      </c>
      <c r="C54" s="255">
        <v>0</v>
      </c>
      <c r="D54" s="256">
        <v>0</v>
      </c>
      <c r="E54" s="257">
        <v>0</v>
      </c>
      <c r="F54" s="258">
        <v>0</v>
      </c>
      <c r="G54" s="256">
        <v>0</v>
      </c>
      <c r="H54" s="259">
        <v>0</v>
      </c>
      <c r="I54" s="255">
        <v>0</v>
      </c>
      <c r="J54" s="256">
        <v>0</v>
      </c>
      <c r="K54" s="256">
        <v>0</v>
      </c>
      <c r="L54" s="256">
        <v>0</v>
      </c>
      <c r="M54" s="256">
        <v>0</v>
      </c>
      <c r="N54" s="256">
        <v>0</v>
      </c>
      <c r="O54" s="259">
        <v>0</v>
      </c>
    </row>
    <row r="55" spans="1:15" ht="16.5" customHeight="1">
      <c r="A55" s="157" t="s">
        <v>83</v>
      </c>
      <c r="B55" s="260">
        <v>0</v>
      </c>
      <c r="C55" s="261">
        <f>+IF((C29=0)," ",C19/C29)</f>
        <v>18.53522435300689</v>
      </c>
      <c r="D55" s="262">
        <v>0</v>
      </c>
      <c r="E55" s="263">
        <v>0</v>
      </c>
      <c r="F55" s="264">
        <f>+IF((F29=0)," ",F19/F29)</f>
        <v>67.2</v>
      </c>
      <c r="G55" s="262">
        <v>0</v>
      </c>
      <c r="H55" s="265">
        <v>0</v>
      </c>
      <c r="I55" s="261">
        <v>0</v>
      </c>
      <c r="J55" s="262">
        <f aca="true" t="shared" si="10" ref="J55:O55">+IF((J29=0)," ",J19/J29)</f>
        <v>4670.076923076923</v>
      </c>
      <c r="K55" s="262" t="str">
        <f t="shared" si="10"/>
        <v> </v>
      </c>
      <c r="L55" s="262" t="str">
        <f t="shared" si="10"/>
        <v> </v>
      </c>
      <c r="M55" s="262" t="str">
        <f t="shared" si="10"/>
        <v> </v>
      </c>
      <c r="N55" s="262" t="str">
        <f t="shared" si="10"/>
        <v> </v>
      </c>
      <c r="O55" s="265" t="str">
        <f t="shared" si="10"/>
        <v> </v>
      </c>
    </row>
    <row r="56" ht="16.5" customHeight="1"/>
    <row r="57" spans="1:5" ht="16.5" customHeight="1">
      <c r="A57" s="148" t="s">
        <v>246</v>
      </c>
      <c r="B57" s="46"/>
      <c r="C57" s="102"/>
      <c r="D57" s="102"/>
      <c r="E57" s="102"/>
    </row>
    <row r="58" spans="1:5" ht="16.5" customHeight="1">
      <c r="A58" s="46"/>
      <c r="B58" s="46"/>
      <c r="C58" s="102"/>
      <c r="D58" s="102"/>
      <c r="E58" s="102"/>
    </row>
    <row r="59" spans="1:5" ht="16.5" customHeight="1">
      <c r="A59" s="46"/>
      <c r="B59" s="46"/>
      <c r="C59" s="102"/>
      <c r="D59" s="102"/>
      <c r="E59" s="102"/>
    </row>
    <row r="60" spans="1:5" ht="16.5" customHeight="1">
      <c r="A60" s="46"/>
      <c r="B60" s="46"/>
      <c r="C60" s="102"/>
      <c r="D60" s="102"/>
      <c r="E60" s="102"/>
    </row>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sheetData>
  <sheetProtection password="CC31" sheet="1" objects="1" scenarios="1"/>
  <mergeCells count="11">
    <mergeCell ref="A5:O5"/>
    <mergeCell ref="A7:O7"/>
    <mergeCell ref="A8:O8"/>
    <mergeCell ref="A10:A11"/>
    <mergeCell ref="B10:B11"/>
    <mergeCell ref="C10:C11"/>
    <mergeCell ref="D10:E10"/>
    <mergeCell ref="F10:F11"/>
    <mergeCell ref="G10:H10"/>
    <mergeCell ref="I10:I11"/>
    <mergeCell ref="J10:O10"/>
  </mergeCells>
  <printOptions/>
  <pageMargins left="0.17" right="0.18" top="0.17" bottom="0.36" header="0.39" footer="0.3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5:O60"/>
  <sheetViews>
    <sheetView showGridLines="0"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C19" sqref="C19"/>
    </sheetView>
  </sheetViews>
  <sheetFormatPr defaultColWidth="9.00390625" defaultRowHeight="12.75"/>
  <cols>
    <col min="1" max="1" width="31.75390625" style="35" customWidth="1"/>
    <col min="2" max="11" width="14.75390625" style="35" customWidth="1"/>
    <col min="12" max="12" width="0.2421875" style="35" hidden="1" customWidth="1"/>
    <col min="13" max="15" width="14.75390625" style="35" hidden="1" customWidth="1"/>
    <col min="16" max="16384" width="9.125" style="35" customWidth="1"/>
  </cols>
  <sheetData>
    <row r="3" ht="16.5" customHeight="1"/>
    <row r="4" ht="16.5" customHeight="1"/>
    <row r="5" spans="1:15" ht="16.5" customHeight="1">
      <c r="A5" s="523" t="s">
        <v>213</v>
      </c>
      <c r="B5" s="523"/>
      <c r="C5" s="523"/>
      <c r="D5" s="523"/>
      <c r="E5" s="523"/>
      <c r="F5" s="523"/>
      <c r="G5" s="523"/>
      <c r="H5" s="523"/>
      <c r="I5" s="523"/>
      <c r="J5" s="524"/>
      <c r="K5" s="524"/>
      <c r="L5" s="524"/>
      <c r="M5" s="524"/>
      <c r="N5" s="524"/>
      <c r="O5" s="524"/>
    </row>
    <row r="6" spans="1:15" ht="16.5" customHeight="1">
      <c r="A6" s="144"/>
      <c r="B6" s="144"/>
      <c r="C6" s="144"/>
      <c r="D6" s="144"/>
      <c r="E6" s="144"/>
      <c r="F6" s="144"/>
      <c r="G6" s="144"/>
      <c r="H6" s="144"/>
      <c r="I6" s="144"/>
      <c r="J6" s="146"/>
      <c r="K6" s="146"/>
      <c r="L6" s="146"/>
      <c r="M6" s="146"/>
      <c r="N6" s="146"/>
      <c r="O6" s="146"/>
    </row>
    <row r="7" spans="1:15" ht="16.5" customHeight="1">
      <c r="A7" s="525" t="s">
        <v>245</v>
      </c>
      <c r="B7" s="525"/>
      <c r="C7" s="525"/>
      <c r="D7" s="525"/>
      <c r="E7" s="525"/>
      <c r="F7" s="525"/>
      <c r="G7" s="525"/>
      <c r="H7" s="525"/>
      <c r="I7" s="525"/>
      <c r="J7" s="526"/>
      <c r="K7" s="526"/>
      <c r="L7" s="526"/>
      <c r="M7" s="526"/>
      <c r="N7" s="526"/>
      <c r="O7" s="526"/>
    </row>
    <row r="8" spans="1:15" ht="16.5" customHeight="1">
      <c r="A8" s="525" t="s">
        <v>251</v>
      </c>
      <c r="B8" s="525"/>
      <c r="C8" s="525"/>
      <c r="D8" s="525"/>
      <c r="E8" s="525"/>
      <c r="F8" s="525"/>
      <c r="G8" s="525"/>
      <c r="H8" s="525"/>
      <c r="I8" s="525"/>
      <c r="J8" s="526"/>
      <c r="K8" s="526"/>
      <c r="L8" s="526"/>
      <c r="M8" s="526"/>
      <c r="N8" s="526"/>
      <c r="O8" s="526"/>
    </row>
    <row r="9" spans="8:15" ht="16.5" customHeight="1">
      <c r="H9" s="72"/>
      <c r="I9" s="71"/>
      <c r="K9" s="505" t="s">
        <v>235</v>
      </c>
      <c r="O9" s="71"/>
    </row>
    <row r="10" spans="1:15" ht="12.75" customHeight="1">
      <c r="A10" s="527"/>
      <c r="B10" s="521" t="s">
        <v>1</v>
      </c>
      <c r="C10" s="521" t="s">
        <v>126</v>
      </c>
      <c r="D10" s="521" t="s">
        <v>33</v>
      </c>
      <c r="E10" s="521"/>
      <c r="F10" s="521" t="s">
        <v>127</v>
      </c>
      <c r="G10" s="521" t="s">
        <v>33</v>
      </c>
      <c r="H10" s="521"/>
      <c r="I10" s="521" t="s">
        <v>147</v>
      </c>
      <c r="J10" s="521" t="s">
        <v>33</v>
      </c>
      <c r="K10" s="521"/>
      <c r="L10" s="521"/>
      <c r="M10" s="521"/>
      <c r="N10" s="521"/>
      <c r="O10" s="521"/>
    </row>
    <row r="11" spans="1:15" ht="63.75" customHeight="1">
      <c r="A11" s="528"/>
      <c r="B11" s="522"/>
      <c r="C11" s="522"/>
      <c r="D11" s="37" t="s">
        <v>34</v>
      </c>
      <c r="E11" s="37" t="s">
        <v>35</v>
      </c>
      <c r="F11" s="522"/>
      <c r="G11" s="37" t="s">
        <v>34</v>
      </c>
      <c r="H11" s="37" t="s">
        <v>35</v>
      </c>
      <c r="I11" s="522"/>
      <c r="J11" s="38" t="s">
        <v>85</v>
      </c>
      <c r="K11" s="38" t="s">
        <v>81</v>
      </c>
      <c r="L11" s="38" t="s">
        <v>37</v>
      </c>
      <c r="M11" s="38" t="s">
        <v>40</v>
      </c>
      <c r="N11" s="38" t="s">
        <v>38</v>
      </c>
      <c r="O11" s="38" t="s">
        <v>39</v>
      </c>
    </row>
    <row r="12" spans="1:15" ht="16.5" customHeight="1">
      <c r="A12" s="21" t="s">
        <v>66</v>
      </c>
      <c r="B12" s="174">
        <f aca="true" t="shared" si="0" ref="B12:B28">C12+F12+I12</f>
        <v>4000</v>
      </c>
      <c r="C12" s="175">
        <v>4000</v>
      </c>
      <c r="D12" s="176">
        <v>0</v>
      </c>
      <c r="E12" s="177">
        <v>0</v>
      </c>
      <c r="F12" s="178"/>
      <c r="G12" s="176">
        <v>0</v>
      </c>
      <c r="H12" s="179">
        <v>0</v>
      </c>
      <c r="I12" s="193">
        <f aca="true" t="shared" si="1" ref="I12:I53">SUM(J12:O12)</f>
        <v>0</v>
      </c>
      <c r="J12" s="181"/>
      <c r="K12" s="182"/>
      <c r="L12" s="175"/>
      <c r="M12" s="181"/>
      <c r="N12" s="181"/>
      <c r="O12" s="182"/>
    </row>
    <row r="13" spans="1:15" ht="16.5" customHeight="1">
      <c r="A13" s="39" t="s">
        <v>67</v>
      </c>
      <c r="B13" s="183">
        <f t="shared" si="0"/>
        <v>4000</v>
      </c>
      <c r="C13" s="184">
        <v>4000</v>
      </c>
      <c r="D13" s="185">
        <v>0</v>
      </c>
      <c r="E13" s="186">
        <v>0</v>
      </c>
      <c r="F13" s="187"/>
      <c r="G13" s="185">
        <v>0</v>
      </c>
      <c r="H13" s="188">
        <v>0</v>
      </c>
      <c r="I13" s="203">
        <f t="shared" si="1"/>
        <v>0</v>
      </c>
      <c r="J13" s="190"/>
      <c r="K13" s="191"/>
      <c r="L13" s="184"/>
      <c r="M13" s="190"/>
      <c r="N13" s="190"/>
      <c r="O13" s="191"/>
    </row>
    <row r="14" spans="1:15" ht="24.75" customHeight="1">
      <c r="A14" s="67" t="s">
        <v>210</v>
      </c>
      <c r="B14" s="174">
        <f t="shared" si="0"/>
        <v>0</v>
      </c>
      <c r="C14" s="180">
        <f>SUM(D14:E14)</f>
        <v>0</v>
      </c>
      <c r="D14" s="181"/>
      <c r="E14" s="192"/>
      <c r="F14" s="193">
        <f>SUM(G14:H14)</f>
        <v>0</v>
      </c>
      <c r="G14" s="181"/>
      <c r="H14" s="182"/>
      <c r="I14" s="193">
        <f t="shared" si="1"/>
        <v>0</v>
      </c>
      <c r="J14" s="181"/>
      <c r="K14" s="182"/>
      <c r="L14" s="175"/>
      <c r="M14" s="181"/>
      <c r="N14" s="181"/>
      <c r="O14" s="182"/>
    </row>
    <row r="15" spans="1:15" ht="16.5" customHeight="1">
      <c r="A15" s="22" t="s">
        <v>9</v>
      </c>
      <c r="B15" s="194">
        <f t="shared" si="0"/>
        <v>0</v>
      </c>
      <c r="C15" s="195">
        <f>SUM(D15:E15)</f>
        <v>0</v>
      </c>
      <c r="D15" s="196"/>
      <c r="E15" s="197"/>
      <c r="F15" s="198">
        <f>SUM(G15:H15)</f>
        <v>0</v>
      </c>
      <c r="G15" s="196"/>
      <c r="H15" s="199"/>
      <c r="I15" s="198">
        <f t="shared" si="1"/>
        <v>0</v>
      </c>
      <c r="J15" s="196"/>
      <c r="K15" s="199"/>
      <c r="L15" s="273"/>
      <c r="M15" s="196"/>
      <c r="N15" s="196"/>
      <c r="O15" s="199"/>
    </row>
    <row r="16" spans="1:15" ht="16.5" customHeight="1">
      <c r="A16" s="22" t="s">
        <v>10</v>
      </c>
      <c r="B16" s="194">
        <f t="shared" si="0"/>
        <v>0</v>
      </c>
      <c r="C16" s="195">
        <f>SUM(D16:E16)</f>
        <v>0</v>
      </c>
      <c r="D16" s="196"/>
      <c r="E16" s="197"/>
      <c r="F16" s="198">
        <f>SUM(G16:H16)</f>
        <v>0</v>
      </c>
      <c r="G16" s="196"/>
      <c r="H16" s="199"/>
      <c r="I16" s="198">
        <f t="shared" si="1"/>
        <v>0</v>
      </c>
      <c r="J16" s="196"/>
      <c r="K16" s="199"/>
      <c r="L16" s="273"/>
      <c r="M16" s="196"/>
      <c r="N16" s="196"/>
      <c r="O16" s="199"/>
    </row>
    <row r="17" spans="1:15" ht="24.75" customHeight="1">
      <c r="A17" s="24" t="s">
        <v>109</v>
      </c>
      <c r="B17" s="194">
        <f t="shared" si="0"/>
        <v>0</v>
      </c>
      <c r="C17" s="195">
        <f>SUM(D17:E17)</f>
        <v>0</v>
      </c>
      <c r="D17" s="200"/>
      <c r="E17" s="201"/>
      <c r="F17" s="198">
        <f>SUM(G17:H17)</f>
        <v>0</v>
      </c>
      <c r="G17" s="200"/>
      <c r="H17" s="202"/>
      <c r="I17" s="198">
        <f t="shared" si="1"/>
        <v>0</v>
      </c>
      <c r="J17" s="200"/>
      <c r="K17" s="202"/>
      <c r="L17" s="274"/>
      <c r="M17" s="200"/>
      <c r="N17" s="200"/>
      <c r="O17" s="202"/>
    </row>
    <row r="18" spans="1:15" ht="16.5" customHeight="1">
      <c r="A18" s="24" t="s">
        <v>68</v>
      </c>
      <c r="B18" s="183">
        <f t="shared" si="0"/>
        <v>0</v>
      </c>
      <c r="C18" s="189">
        <f aca="true" t="shared" si="2" ref="C18:O18">C14-C15-C16-C17</f>
        <v>0</v>
      </c>
      <c r="D18" s="185">
        <f t="shared" si="2"/>
        <v>0</v>
      </c>
      <c r="E18" s="186">
        <f t="shared" si="2"/>
        <v>0</v>
      </c>
      <c r="F18" s="203">
        <f>F14-F15-F16-F17</f>
        <v>0</v>
      </c>
      <c r="G18" s="185">
        <f>G14-G15-G16-G17</f>
        <v>0</v>
      </c>
      <c r="H18" s="188">
        <f>H14-H15-H16-H17</f>
        <v>0</v>
      </c>
      <c r="I18" s="203">
        <f t="shared" si="2"/>
        <v>0</v>
      </c>
      <c r="J18" s="185">
        <f t="shared" si="2"/>
        <v>0</v>
      </c>
      <c r="K18" s="188">
        <f t="shared" si="2"/>
        <v>0</v>
      </c>
      <c r="L18" s="189">
        <f t="shared" si="2"/>
        <v>0</v>
      </c>
      <c r="M18" s="185">
        <f t="shared" si="2"/>
        <v>0</v>
      </c>
      <c r="N18" s="185">
        <f t="shared" si="2"/>
        <v>0</v>
      </c>
      <c r="O18" s="188">
        <f t="shared" si="2"/>
        <v>0</v>
      </c>
    </row>
    <row r="19" spans="1:15" ht="16.5" customHeight="1">
      <c r="A19" s="41" t="s">
        <v>110</v>
      </c>
      <c r="B19" s="213">
        <f t="shared" si="0"/>
        <v>4573.89</v>
      </c>
      <c r="C19" s="205">
        <f aca="true" t="shared" si="3" ref="C19:C27">SUM(D19:E19)</f>
        <v>4573.89</v>
      </c>
      <c r="D19" s="206">
        <v>4573.89</v>
      </c>
      <c r="E19" s="207"/>
      <c r="F19" s="208">
        <f aca="true" t="shared" si="4" ref="F19:F27">SUM(G19:H19)</f>
        <v>0</v>
      </c>
      <c r="G19" s="206"/>
      <c r="H19" s="209"/>
      <c r="I19" s="208">
        <f t="shared" si="1"/>
        <v>0</v>
      </c>
      <c r="J19" s="206"/>
      <c r="K19" s="209"/>
      <c r="L19" s="275"/>
      <c r="M19" s="206"/>
      <c r="N19" s="206"/>
      <c r="O19" s="209"/>
    </row>
    <row r="20" spans="1:15" ht="16.5" customHeight="1">
      <c r="A20" s="44" t="s">
        <v>36</v>
      </c>
      <c r="B20" s="204">
        <f t="shared" si="0"/>
        <v>3653.99</v>
      </c>
      <c r="C20" s="210">
        <f t="shared" si="3"/>
        <v>3653.99</v>
      </c>
      <c r="D20" s="211">
        <v>3653.99</v>
      </c>
      <c r="E20" s="214"/>
      <c r="F20" s="215">
        <f t="shared" si="4"/>
        <v>0</v>
      </c>
      <c r="G20" s="211"/>
      <c r="H20" s="212"/>
      <c r="I20" s="215">
        <f t="shared" si="1"/>
        <v>0</v>
      </c>
      <c r="J20" s="211"/>
      <c r="K20" s="212"/>
      <c r="L20" s="276"/>
      <c r="M20" s="211"/>
      <c r="N20" s="211"/>
      <c r="O20" s="212"/>
    </row>
    <row r="21" spans="1:15" ht="16.5" customHeight="1">
      <c r="A21" s="20" t="s">
        <v>20</v>
      </c>
      <c r="B21" s="213">
        <f t="shared" si="0"/>
        <v>3653.99</v>
      </c>
      <c r="C21" s="205">
        <f t="shared" si="3"/>
        <v>3653.99</v>
      </c>
      <c r="D21" s="216">
        <f aca="true" t="shared" si="5" ref="D21:M21">D22+D25</f>
        <v>3653.99</v>
      </c>
      <c r="E21" s="217">
        <f t="shared" si="5"/>
        <v>0</v>
      </c>
      <c r="F21" s="208">
        <f t="shared" si="4"/>
        <v>0</v>
      </c>
      <c r="G21" s="216">
        <f>G22+G25</f>
        <v>0</v>
      </c>
      <c r="H21" s="218">
        <f>H22+H25</f>
        <v>0</v>
      </c>
      <c r="I21" s="208">
        <f t="shared" si="1"/>
        <v>0</v>
      </c>
      <c r="J21" s="216">
        <f t="shared" si="5"/>
        <v>0</v>
      </c>
      <c r="K21" s="218">
        <f t="shared" si="5"/>
        <v>0</v>
      </c>
      <c r="L21" s="205">
        <f t="shared" si="5"/>
        <v>0</v>
      </c>
      <c r="M21" s="216">
        <f t="shared" si="5"/>
        <v>0</v>
      </c>
      <c r="N21" s="216">
        <f>N22+N25</f>
        <v>0</v>
      </c>
      <c r="O21" s="218">
        <f>O22+O25</f>
        <v>0</v>
      </c>
    </row>
    <row r="22" spans="1:15" ht="24.75" customHeight="1">
      <c r="A22" s="22" t="s">
        <v>146</v>
      </c>
      <c r="B22" s="194">
        <f t="shared" si="0"/>
        <v>3653.99</v>
      </c>
      <c r="C22" s="195">
        <f t="shared" si="3"/>
        <v>3653.99</v>
      </c>
      <c r="D22" s="221">
        <f>D23+D24</f>
        <v>3653.99</v>
      </c>
      <c r="E22" s="222">
        <f>E23+E24</f>
        <v>0</v>
      </c>
      <c r="F22" s="193">
        <f t="shared" si="4"/>
        <v>0</v>
      </c>
      <c r="G22" s="176">
        <f>G23+G24</f>
        <v>0</v>
      </c>
      <c r="H22" s="179">
        <f>H23+H24</f>
        <v>0</v>
      </c>
      <c r="I22" s="198">
        <f t="shared" si="1"/>
        <v>0</v>
      </c>
      <c r="J22" s="221">
        <f aca="true" t="shared" si="6" ref="J22:O22">J23+J24</f>
        <v>0</v>
      </c>
      <c r="K22" s="225">
        <f t="shared" si="6"/>
        <v>0</v>
      </c>
      <c r="L22" s="195">
        <f t="shared" si="6"/>
        <v>0</v>
      </c>
      <c r="M22" s="221">
        <f t="shared" si="6"/>
        <v>0</v>
      </c>
      <c r="N22" s="221">
        <f t="shared" si="6"/>
        <v>0</v>
      </c>
      <c r="O22" s="225">
        <f t="shared" si="6"/>
        <v>0</v>
      </c>
    </row>
    <row r="23" spans="1:15" ht="16.5" customHeight="1">
      <c r="A23" s="24" t="s">
        <v>144</v>
      </c>
      <c r="B23" s="230">
        <f t="shared" si="0"/>
        <v>0</v>
      </c>
      <c r="C23" s="223">
        <f t="shared" si="3"/>
        <v>0</v>
      </c>
      <c r="D23" s="200"/>
      <c r="E23" s="201"/>
      <c r="F23" s="224">
        <f t="shared" si="4"/>
        <v>0</v>
      </c>
      <c r="G23" s="200"/>
      <c r="H23" s="202"/>
      <c r="I23" s="224">
        <f t="shared" si="1"/>
        <v>0</v>
      </c>
      <c r="J23" s="266">
        <v>0</v>
      </c>
      <c r="K23" s="267">
        <v>0</v>
      </c>
      <c r="L23" s="223">
        <v>0</v>
      </c>
      <c r="M23" s="266">
        <v>0</v>
      </c>
      <c r="N23" s="266">
        <v>0</v>
      </c>
      <c r="O23" s="267">
        <v>0</v>
      </c>
    </row>
    <row r="24" spans="1:15" ht="16.5" customHeight="1">
      <c r="A24" s="24" t="s">
        <v>145</v>
      </c>
      <c r="B24" s="230">
        <f t="shared" si="0"/>
        <v>3653.99</v>
      </c>
      <c r="C24" s="223">
        <f t="shared" si="3"/>
        <v>3653.99</v>
      </c>
      <c r="D24" s="200">
        <v>3653.99</v>
      </c>
      <c r="E24" s="201"/>
      <c r="F24" s="224">
        <f t="shared" si="4"/>
        <v>0</v>
      </c>
      <c r="G24" s="200"/>
      <c r="H24" s="202"/>
      <c r="I24" s="224">
        <f t="shared" si="1"/>
        <v>0</v>
      </c>
      <c r="J24" s="200"/>
      <c r="K24" s="202"/>
      <c r="L24" s="274"/>
      <c r="M24" s="200"/>
      <c r="N24" s="200"/>
      <c r="O24" s="202"/>
    </row>
    <row r="25" spans="1:15" ht="24.75" customHeight="1">
      <c r="A25" s="21" t="s">
        <v>15</v>
      </c>
      <c r="B25" s="174">
        <f t="shared" si="0"/>
        <v>0</v>
      </c>
      <c r="C25" s="180">
        <f t="shared" si="3"/>
        <v>0</v>
      </c>
      <c r="D25" s="176">
        <f>D26+D27</f>
        <v>0</v>
      </c>
      <c r="E25" s="177">
        <f>E26+E27</f>
        <v>0</v>
      </c>
      <c r="F25" s="193">
        <f t="shared" si="4"/>
        <v>0</v>
      </c>
      <c r="G25" s="176">
        <f>G26+G27</f>
        <v>0</v>
      </c>
      <c r="H25" s="179">
        <f>H26+H27</f>
        <v>0</v>
      </c>
      <c r="I25" s="193">
        <f t="shared" si="1"/>
        <v>0</v>
      </c>
      <c r="J25" s="176">
        <f aca="true" t="shared" si="7" ref="J25:O25">J26+J27</f>
        <v>0</v>
      </c>
      <c r="K25" s="179">
        <f t="shared" si="7"/>
        <v>0</v>
      </c>
      <c r="L25" s="180">
        <f t="shared" si="7"/>
        <v>0</v>
      </c>
      <c r="M25" s="176">
        <f t="shared" si="7"/>
        <v>0</v>
      </c>
      <c r="N25" s="176">
        <f t="shared" si="7"/>
        <v>0</v>
      </c>
      <c r="O25" s="179">
        <f t="shared" si="7"/>
        <v>0</v>
      </c>
    </row>
    <row r="26" spans="1:15" ht="16.5" customHeight="1">
      <c r="A26" s="22" t="s">
        <v>144</v>
      </c>
      <c r="B26" s="194">
        <f t="shared" si="0"/>
        <v>0</v>
      </c>
      <c r="C26" s="195">
        <f t="shared" si="3"/>
        <v>0</v>
      </c>
      <c r="D26" s="196"/>
      <c r="E26" s="197"/>
      <c r="F26" s="198">
        <f t="shared" si="4"/>
        <v>0</v>
      </c>
      <c r="G26" s="196"/>
      <c r="H26" s="199"/>
      <c r="I26" s="198">
        <f t="shared" si="1"/>
        <v>0</v>
      </c>
      <c r="J26" s="221">
        <v>0</v>
      </c>
      <c r="K26" s="225">
        <v>0</v>
      </c>
      <c r="L26" s="195">
        <v>0</v>
      </c>
      <c r="M26" s="221">
        <v>0</v>
      </c>
      <c r="N26" s="221">
        <v>0</v>
      </c>
      <c r="O26" s="225">
        <v>0</v>
      </c>
    </row>
    <row r="27" spans="1:15" ht="16.5" customHeight="1">
      <c r="A27" s="39" t="s">
        <v>145</v>
      </c>
      <c r="B27" s="183">
        <f t="shared" si="0"/>
        <v>0</v>
      </c>
      <c r="C27" s="189">
        <f t="shared" si="3"/>
        <v>0</v>
      </c>
      <c r="D27" s="190"/>
      <c r="E27" s="231"/>
      <c r="F27" s="203">
        <f t="shared" si="4"/>
        <v>0</v>
      </c>
      <c r="G27" s="190"/>
      <c r="H27" s="191"/>
      <c r="I27" s="203">
        <f t="shared" si="1"/>
        <v>0</v>
      </c>
      <c r="J27" s="190"/>
      <c r="K27" s="191"/>
      <c r="L27" s="184"/>
      <c r="M27" s="190"/>
      <c r="N27" s="190"/>
      <c r="O27" s="191"/>
    </row>
    <row r="28" spans="1:15" ht="24.75" customHeight="1">
      <c r="A28" s="154" t="s">
        <v>212</v>
      </c>
      <c r="B28" s="268">
        <f t="shared" si="0"/>
        <v>919.9000000000005</v>
      </c>
      <c r="C28" s="232">
        <f>C18+C19-C21</f>
        <v>919.9000000000005</v>
      </c>
      <c r="D28" s="233">
        <f aca="true" t="shared" si="8" ref="D28:O28">D18+D19-D21</f>
        <v>919.9000000000005</v>
      </c>
      <c r="E28" s="234">
        <f t="shared" si="8"/>
        <v>0</v>
      </c>
      <c r="F28" s="235">
        <f t="shared" si="8"/>
        <v>0</v>
      </c>
      <c r="G28" s="233">
        <f t="shared" si="8"/>
        <v>0</v>
      </c>
      <c r="H28" s="236">
        <f t="shared" si="8"/>
        <v>0</v>
      </c>
      <c r="I28" s="235">
        <f t="shared" si="8"/>
        <v>0</v>
      </c>
      <c r="J28" s="233">
        <f t="shared" si="8"/>
        <v>0</v>
      </c>
      <c r="K28" s="236">
        <f t="shared" si="8"/>
        <v>0</v>
      </c>
      <c r="L28" s="232">
        <f t="shared" si="8"/>
        <v>0</v>
      </c>
      <c r="M28" s="233">
        <f t="shared" si="8"/>
        <v>0</v>
      </c>
      <c r="N28" s="233">
        <f t="shared" si="8"/>
        <v>0</v>
      </c>
      <c r="O28" s="236">
        <f t="shared" si="8"/>
        <v>0</v>
      </c>
    </row>
    <row r="29" spans="1:15" ht="45" customHeight="1">
      <c r="A29" s="45" t="s">
        <v>93</v>
      </c>
      <c r="B29" s="269">
        <v>0</v>
      </c>
      <c r="C29" s="241">
        <f aca="true" t="shared" si="9" ref="C29:O29">C31+C33+C35+C37+C39+C41+C43+C45+C47+C49+C51+C53</f>
        <v>259</v>
      </c>
      <c r="D29" s="239">
        <v>0</v>
      </c>
      <c r="E29" s="240">
        <v>0</v>
      </c>
      <c r="F29" s="241">
        <f>F31+F33+F35+F37+F39+F41+F43+F45+F47+F49+F51+F53</f>
        <v>0</v>
      </c>
      <c r="G29" s="239">
        <v>0</v>
      </c>
      <c r="H29" s="242">
        <v>0</v>
      </c>
      <c r="I29" s="241">
        <f t="shared" si="1"/>
        <v>0</v>
      </c>
      <c r="J29" s="239">
        <f t="shared" si="9"/>
        <v>0</v>
      </c>
      <c r="K29" s="242">
        <f t="shared" si="9"/>
        <v>0</v>
      </c>
      <c r="L29" s="238">
        <f t="shared" si="9"/>
        <v>0</v>
      </c>
      <c r="M29" s="239">
        <f t="shared" si="9"/>
        <v>0</v>
      </c>
      <c r="N29" s="239">
        <f t="shared" si="9"/>
        <v>0</v>
      </c>
      <c r="O29" s="242">
        <f t="shared" si="9"/>
        <v>0</v>
      </c>
    </row>
    <row r="30" spans="1:15" ht="16.5" customHeight="1" hidden="1">
      <c r="A30" s="42" t="s">
        <v>82</v>
      </c>
      <c r="B30" s="270">
        <v>0</v>
      </c>
      <c r="C30" s="247">
        <v>0</v>
      </c>
      <c r="D30" s="245">
        <v>0</v>
      </c>
      <c r="E30" s="246">
        <v>0</v>
      </c>
      <c r="F30" s="247">
        <v>0</v>
      </c>
      <c r="G30" s="245">
        <v>0</v>
      </c>
      <c r="H30" s="248">
        <v>0</v>
      </c>
      <c r="I30" s="247">
        <v>0</v>
      </c>
      <c r="J30" s="245">
        <v>0</v>
      </c>
      <c r="K30" s="248">
        <v>0</v>
      </c>
      <c r="L30" s="244">
        <v>0</v>
      </c>
      <c r="M30" s="245">
        <v>0</v>
      </c>
      <c r="N30" s="245">
        <v>0</v>
      </c>
      <c r="O30" s="248">
        <v>0</v>
      </c>
    </row>
    <row r="31" spans="1:15" ht="16.5" customHeight="1">
      <c r="A31" s="42" t="s">
        <v>69</v>
      </c>
      <c r="B31" s="270">
        <v>0</v>
      </c>
      <c r="C31" s="250">
        <v>6</v>
      </c>
      <c r="D31" s="245">
        <v>0</v>
      </c>
      <c r="E31" s="246">
        <v>0</v>
      </c>
      <c r="F31" s="250"/>
      <c r="G31" s="245">
        <v>0</v>
      </c>
      <c r="H31" s="248">
        <v>0</v>
      </c>
      <c r="I31" s="277">
        <f t="shared" si="1"/>
        <v>0</v>
      </c>
      <c r="J31" s="252"/>
      <c r="K31" s="253"/>
      <c r="L31" s="249"/>
      <c r="M31" s="252"/>
      <c r="N31" s="252"/>
      <c r="O31" s="253"/>
    </row>
    <row r="32" spans="1:15" ht="16.5" customHeight="1" hidden="1">
      <c r="A32" s="42" t="s">
        <v>82</v>
      </c>
      <c r="B32" s="270">
        <v>0</v>
      </c>
      <c r="C32" s="247">
        <v>0</v>
      </c>
      <c r="D32" s="245">
        <v>0</v>
      </c>
      <c r="E32" s="246">
        <v>0</v>
      </c>
      <c r="F32" s="247">
        <v>0</v>
      </c>
      <c r="G32" s="245">
        <v>0</v>
      </c>
      <c r="H32" s="248">
        <v>0</v>
      </c>
      <c r="I32" s="247">
        <v>0</v>
      </c>
      <c r="J32" s="245">
        <v>0</v>
      </c>
      <c r="K32" s="248">
        <v>0</v>
      </c>
      <c r="L32" s="244">
        <v>0</v>
      </c>
      <c r="M32" s="245">
        <v>0</v>
      </c>
      <c r="N32" s="245">
        <v>0</v>
      </c>
      <c r="O32" s="248">
        <v>0</v>
      </c>
    </row>
    <row r="33" spans="1:15" ht="16.5" customHeight="1">
      <c r="A33" s="42" t="s">
        <v>70</v>
      </c>
      <c r="B33" s="270">
        <v>0</v>
      </c>
      <c r="C33" s="250">
        <v>6</v>
      </c>
      <c r="D33" s="245">
        <v>0</v>
      </c>
      <c r="E33" s="246">
        <v>0</v>
      </c>
      <c r="F33" s="250"/>
      <c r="G33" s="245">
        <v>0</v>
      </c>
      <c r="H33" s="248">
        <v>0</v>
      </c>
      <c r="I33" s="277">
        <f t="shared" si="1"/>
        <v>0</v>
      </c>
      <c r="J33" s="252"/>
      <c r="K33" s="253"/>
      <c r="L33" s="249"/>
      <c r="M33" s="252"/>
      <c r="N33" s="252"/>
      <c r="O33" s="253"/>
    </row>
    <row r="34" spans="1:15" ht="16.5" customHeight="1" hidden="1">
      <c r="A34" s="42" t="s">
        <v>82</v>
      </c>
      <c r="B34" s="270">
        <v>0</v>
      </c>
      <c r="C34" s="247">
        <v>0</v>
      </c>
      <c r="D34" s="245">
        <v>0</v>
      </c>
      <c r="E34" s="246">
        <v>0</v>
      </c>
      <c r="F34" s="247">
        <v>0</v>
      </c>
      <c r="G34" s="245">
        <v>0</v>
      </c>
      <c r="H34" s="248">
        <v>0</v>
      </c>
      <c r="I34" s="247">
        <v>0</v>
      </c>
      <c r="J34" s="245">
        <v>0</v>
      </c>
      <c r="K34" s="248">
        <v>0</v>
      </c>
      <c r="L34" s="244">
        <v>0</v>
      </c>
      <c r="M34" s="245">
        <v>0</v>
      </c>
      <c r="N34" s="245">
        <v>0</v>
      </c>
      <c r="O34" s="248">
        <v>0</v>
      </c>
    </row>
    <row r="35" spans="1:15" ht="16.5" customHeight="1">
      <c r="A35" s="42" t="s">
        <v>71</v>
      </c>
      <c r="B35" s="270">
        <v>0</v>
      </c>
      <c r="C35" s="250">
        <v>25</v>
      </c>
      <c r="D35" s="245">
        <v>0</v>
      </c>
      <c r="E35" s="246">
        <v>0</v>
      </c>
      <c r="F35" s="250"/>
      <c r="G35" s="245">
        <v>0</v>
      </c>
      <c r="H35" s="248">
        <v>0</v>
      </c>
      <c r="I35" s="277">
        <f t="shared" si="1"/>
        <v>0</v>
      </c>
      <c r="J35" s="252"/>
      <c r="K35" s="253"/>
      <c r="L35" s="249"/>
      <c r="M35" s="252"/>
      <c r="N35" s="252"/>
      <c r="O35" s="253"/>
    </row>
    <row r="36" spans="1:15" ht="16.5" customHeight="1" hidden="1">
      <c r="A36" s="42" t="s">
        <v>82</v>
      </c>
      <c r="B36" s="270">
        <v>0</v>
      </c>
      <c r="C36" s="247">
        <v>0</v>
      </c>
      <c r="D36" s="245">
        <v>0</v>
      </c>
      <c r="E36" s="246">
        <v>0</v>
      </c>
      <c r="F36" s="247">
        <v>0</v>
      </c>
      <c r="G36" s="245">
        <v>0</v>
      </c>
      <c r="H36" s="248">
        <v>0</v>
      </c>
      <c r="I36" s="247">
        <v>0</v>
      </c>
      <c r="J36" s="245">
        <v>0</v>
      </c>
      <c r="K36" s="248">
        <v>0</v>
      </c>
      <c r="L36" s="244">
        <v>0</v>
      </c>
      <c r="M36" s="245">
        <v>0</v>
      </c>
      <c r="N36" s="245">
        <v>0</v>
      </c>
      <c r="O36" s="248">
        <v>0</v>
      </c>
    </row>
    <row r="37" spans="1:15" ht="16.5" customHeight="1">
      <c r="A37" s="42" t="s">
        <v>72</v>
      </c>
      <c r="B37" s="270">
        <v>0</v>
      </c>
      <c r="C37" s="250">
        <v>26</v>
      </c>
      <c r="D37" s="245">
        <v>0</v>
      </c>
      <c r="E37" s="246">
        <v>0</v>
      </c>
      <c r="F37" s="250"/>
      <c r="G37" s="245">
        <v>0</v>
      </c>
      <c r="H37" s="248">
        <v>0</v>
      </c>
      <c r="I37" s="277">
        <f t="shared" si="1"/>
        <v>0</v>
      </c>
      <c r="J37" s="252"/>
      <c r="K37" s="253"/>
      <c r="L37" s="249"/>
      <c r="M37" s="252"/>
      <c r="N37" s="252"/>
      <c r="O37" s="253"/>
    </row>
    <row r="38" spans="1:15" ht="16.5" customHeight="1" hidden="1">
      <c r="A38" s="42" t="s">
        <v>82</v>
      </c>
      <c r="B38" s="270">
        <v>0</v>
      </c>
      <c r="C38" s="247">
        <v>0</v>
      </c>
      <c r="D38" s="245">
        <v>0</v>
      </c>
      <c r="E38" s="246">
        <v>0</v>
      </c>
      <c r="F38" s="247">
        <v>0</v>
      </c>
      <c r="G38" s="245">
        <v>0</v>
      </c>
      <c r="H38" s="248">
        <v>0</v>
      </c>
      <c r="I38" s="247">
        <v>0</v>
      </c>
      <c r="J38" s="245">
        <v>0</v>
      </c>
      <c r="K38" s="248">
        <v>0</v>
      </c>
      <c r="L38" s="244">
        <v>0</v>
      </c>
      <c r="M38" s="245">
        <v>0</v>
      </c>
      <c r="N38" s="245">
        <v>0</v>
      </c>
      <c r="O38" s="248">
        <v>0</v>
      </c>
    </row>
    <row r="39" spans="1:15" ht="16.5" customHeight="1">
      <c r="A39" s="42" t="s">
        <v>73</v>
      </c>
      <c r="B39" s="270">
        <v>0</v>
      </c>
      <c r="C39" s="250">
        <v>26</v>
      </c>
      <c r="D39" s="245">
        <v>0</v>
      </c>
      <c r="E39" s="246">
        <v>0</v>
      </c>
      <c r="F39" s="250"/>
      <c r="G39" s="245">
        <v>0</v>
      </c>
      <c r="H39" s="248">
        <v>0</v>
      </c>
      <c r="I39" s="277">
        <f t="shared" si="1"/>
        <v>0</v>
      </c>
      <c r="J39" s="252"/>
      <c r="K39" s="253"/>
      <c r="L39" s="249"/>
      <c r="M39" s="252"/>
      <c r="N39" s="252"/>
      <c r="O39" s="253"/>
    </row>
    <row r="40" spans="1:15" ht="16.5" customHeight="1" hidden="1">
      <c r="A40" s="42" t="s">
        <v>82</v>
      </c>
      <c r="B40" s="270">
        <v>0</v>
      </c>
      <c r="C40" s="247">
        <v>0</v>
      </c>
      <c r="D40" s="245">
        <v>0</v>
      </c>
      <c r="E40" s="246">
        <v>0</v>
      </c>
      <c r="F40" s="247">
        <v>0</v>
      </c>
      <c r="G40" s="245">
        <v>0</v>
      </c>
      <c r="H40" s="248">
        <v>0</v>
      </c>
      <c r="I40" s="247">
        <v>0</v>
      </c>
      <c r="J40" s="245">
        <v>0</v>
      </c>
      <c r="K40" s="248">
        <v>0</v>
      </c>
      <c r="L40" s="244">
        <v>0</v>
      </c>
      <c r="M40" s="245">
        <v>0</v>
      </c>
      <c r="N40" s="245">
        <v>0</v>
      </c>
      <c r="O40" s="248">
        <v>0</v>
      </c>
    </row>
    <row r="41" spans="1:15" ht="16.5" customHeight="1">
      <c r="A41" s="42" t="s">
        <v>74</v>
      </c>
      <c r="B41" s="270">
        <v>0</v>
      </c>
      <c r="C41" s="250">
        <v>24</v>
      </c>
      <c r="D41" s="245">
        <v>0</v>
      </c>
      <c r="E41" s="246">
        <v>0</v>
      </c>
      <c r="F41" s="250"/>
      <c r="G41" s="245">
        <v>0</v>
      </c>
      <c r="H41" s="248">
        <v>0</v>
      </c>
      <c r="I41" s="277">
        <f t="shared" si="1"/>
        <v>0</v>
      </c>
      <c r="J41" s="252"/>
      <c r="K41" s="253"/>
      <c r="L41" s="249"/>
      <c r="M41" s="252"/>
      <c r="N41" s="252"/>
      <c r="O41" s="253"/>
    </row>
    <row r="42" spans="1:15" ht="16.5" customHeight="1" hidden="1">
      <c r="A42" s="42" t="s">
        <v>82</v>
      </c>
      <c r="B42" s="270">
        <v>0</v>
      </c>
      <c r="C42" s="247">
        <v>0</v>
      </c>
      <c r="D42" s="245">
        <v>0</v>
      </c>
      <c r="E42" s="246">
        <v>0</v>
      </c>
      <c r="F42" s="247">
        <v>0</v>
      </c>
      <c r="G42" s="245">
        <v>0</v>
      </c>
      <c r="H42" s="248">
        <v>0</v>
      </c>
      <c r="I42" s="247">
        <v>0</v>
      </c>
      <c r="J42" s="245">
        <v>0</v>
      </c>
      <c r="K42" s="248">
        <v>0</v>
      </c>
      <c r="L42" s="244">
        <v>0</v>
      </c>
      <c r="M42" s="245">
        <v>0</v>
      </c>
      <c r="N42" s="245">
        <v>0</v>
      </c>
      <c r="O42" s="248">
        <v>0</v>
      </c>
    </row>
    <row r="43" spans="1:15" ht="16.5" customHeight="1">
      <c r="A43" s="42" t="s">
        <v>75</v>
      </c>
      <c r="B43" s="270">
        <v>0</v>
      </c>
      <c r="C43" s="250">
        <v>27</v>
      </c>
      <c r="D43" s="245">
        <v>0</v>
      </c>
      <c r="E43" s="246">
        <v>0</v>
      </c>
      <c r="F43" s="250"/>
      <c r="G43" s="245">
        <v>0</v>
      </c>
      <c r="H43" s="248">
        <v>0</v>
      </c>
      <c r="I43" s="277">
        <f t="shared" si="1"/>
        <v>0</v>
      </c>
      <c r="J43" s="252"/>
      <c r="K43" s="253"/>
      <c r="L43" s="249"/>
      <c r="M43" s="252"/>
      <c r="N43" s="252"/>
      <c r="O43" s="253"/>
    </row>
    <row r="44" spans="1:15" ht="16.5" customHeight="1" hidden="1">
      <c r="A44" s="42" t="s">
        <v>82</v>
      </c>
      <c r="B44" s="270">
        <v>0</v>
      </c>
      <c r="C44" s="247">
        <v>0</v>
      </c>
      <c r="D44" s="245">
        <v>0</v>
      </c>
      <c r="E44" s="246">
        <v>0</v>
      </c>
      <c r="F44" s="247">
        <v>0</v>
      </c>
      <c r="G44" s="245">
        <v>0</v>
      </c>
      <c r="H44" s="248">
        <v>0</v>
      </c>
      <c r="I44" s="247">
        <v>0</v>
      </c>
      <c r="J44" s="245">
        <v>0</v>
      </c>
      <c r="K44" s="248">
        <v>0</v>
      </c>
      <c r="L44" s="244">
        <v>0</v>
      </c>
      <c r="M44" s="245">
        <v>0</v>
      </c>
      <c r="N44" s="245">
        <v>0</v>
      </c>
      <c r="O44" s="248">
        <v>0</v>
      </c>
    </row>
    <row r="45" spans="1:15" ht="16.5" customHeight="1">
      <c r="A45" s="42" t="s">
        <v>76</v>
      </c>
      <c r="B45" s="270">
        <v>0</v>
      </c>
      <c r="C45" s="250">
        <v>5</v>
      </c>
      <c r="D45" s="245">
        <v>0</v>
      </c>
      <c r="E45" s="246">
        <v>0</v>
      </c>
      <c r="F45" s="250"/>
      <c r="G45" s="245">
        <v>0</v>
      </c>
      <c r="H45" s="248">
        <v>0</v>
      </c>
      <c r="I45" s="277">
        <f t="shared" si="1"/>
        <v>0</v>
      </c>
      <c r="J45" s="252"/>
      <c r="K45" s="253"/>
      <c r="L45" s="249"/>
      <c r="M45" s="252"/>
      <c r="N45" s="252"/>
      <c r="O45" s="253"/>
    </row>
    <row r="46" spans="1:15" ht="16.5" customHeight="1" hidden="1">
      <c r="A46" s="42" t="s">
        <v>82</v>
      </c>
      <c r="B46" s="270">
        <v>0</v>
      </c>
      <c r="C46" s="247">
        <v>0</v>
      </c>
      <c r="D46" s="245">
        <v>0</v>
      </c>
      <c r="E46" s="246">
        <v>0</v>
      </c>
      <c r="F46" s="247">
        <v>0</v>
      </c>
      <c r="G46" s="245">
        <v>0</v>
      </c>
      <c r="H46" s="248">
        <v>0</v>
      </c>
      <c r="I46" s="247">
        <v>0</v>
      </c>
      <c r="J46" s="245">
        <v>0</v>
      </c>
      <c r="K46" s="248">
        <v>0</v>
      </c>
      <c r="L46" s="244">
        <v>0</v>
      </c>
      <c r="M46" s="245">
        <v>0</v>
      </c>
      <c r="N46" s="245">
        <v>0</v>
      </c>
      <c r="O46" s="248">
        <v>0</v>
      </c>
    </row>
    <row r="47" spans="1:15" ht="16.5" customHeight="1">
      <c r="A47" s="42" t="s">
        <v>77</v>
      </c>
      <c r="B47" s="270">
        <v>0</v>
      </c>
      <c r="C47" s="250">
        <v>24</v>
      </c>
      <c r="D47" s="245">
        <v>0</v>
      </c>
      <c r="E47" s="246">
        <v>0</v>
      </c>
      <c r="F47" s="250"/>
      <c r="G47" s="245">
        <v>0</v>
      </c>
      <c r="H47" s="248">
        <v>0</v>
      </c>
      <c r="I47" s="277">
        <f t="shared" si="1"/>
        <v>0</v>
      </c>
      <c r="J47" s="252"/>
      <c r="K47" s="253"/>
      <c r="L47" s="249"/>
      <c r="M47" s="252"/>
      <c r="N47" s="252"/>
      <c r="O47" s="253"/>
    </row>
    <row r="48" spans="1:15" ht="16.5" customHeight="1" hidden="1">
      <c r="A48" s="42" t="s">
        <v>82</v>
      </c>
      <c r="B48" s="270">
        <v>0</v>
      </c>
      <c r="C48" s="247">
        <v>0</v>
      </c>
      <c r="D48" s="245">
        <v>0</v>
      </c>
      <c r="E48" s="246">
        <v>0</v>
      </c>
      <c r="F48" s="247">
        <v>0</v>
      </c>
      <c r="G48" s="245">
        <v>0</v>
      </c>
      <c r="H48" s="248">
        <v>0</v>
      </c>
      <c r="I48" s="247">
        <v>0</v>
      </c>
      <c r="J48" s="245">
        <v>0</v>
      </c>
      <c r="K48" s="248">
        <v>0</v>
      </c>
      <c r="L48" s="244">
        <v>0</v>
      </c>
      <c r="M48" s="245">
        <v>0</v>
      </c>
      <c r="N48" s="245">
        <v>0</v>
      </c>
      <c r="O48" s="248">
        <v>0</v>
      </c>
    </row>
    <row r="49" spans="1:15" ht="16.5" customHeight="1">
      <c r="A49" s="42" t="s">
        <v>78</v>
      </c>
      <c r="B49" s="270">
        <v>0</v>
      </c>
      <c r="C49" s="250">
        <v>23</v>
      </c>
      <c r="D49" s="245">
        <v>0</v>
      </c>
      <c r="E49" s="246">
        <v>0</v>
      </c>
      <c r="F49" s="250"/>
      <c r="G49" s="245">
        <v>0</v>
      </c>
      <c r="H49" s="248">
        <v>0</v>
      </c>
      <c r="I49" s="277">
        <f t="shared" si="1"/>
        <v>0</v>
      </c>
      <c r="J49" s="252"/>
      <c r="K49" s="253"/>
      <c r="L49" s="249"/>
      <c r="M49" s="252"/>
      <c r="N49" s="252"/>
      <c r="O49" s="253"/>
    </row>
    <row r="50" spans="1:15" ht="16.5" customHeight="1" hidden="1">
      <c r="A50" s="42" t="s">
        <v>82</v>
      </c>
      <c r="B50" s="270">
        <v>0</v>
      </c>
      <c r="C50" s="247">
        <v>0</v>
      </c>
      <c r="D50" s="245">
        <v>0</v>
      </c>
      <c r="E50" s="246">
        <v>0</v>
      </c>
      <c r="F50" s="247">
        <v>0</v>
      </c>
      <c r="G50" s="245">
        <v>0</v>
      </c>
      <c r="H50" s="248">
        <v>0</v>
      </c>
      <c r="I50" s="247">
        <v>0</v>
      </c>
      <c r="J50" s="245">
        <v>0</v>
      </c>
      <c r="K50" s="248">
        <v>0</v>
      </c>
      <c r="L50" s="244">
        <v>0</v>
      </c>
      <c r="M50" s="245">
        <v>0</v>
      </c>
      <c r="N50" s="245">
        <v>0</v>
      </c>
      <c r="O50" s="248">
        <v>0</v>
      </c>
    </row>
    <row r="51" spans="1:15" ht="16.5" customHeight="1">
      <c r="A51" s="42" t="s">
        <v>79</v>
      </c>
      <c r="B51" s="270">
        <v>0</v>
      </c>
      <c r="C51" s="250">
        <v>23</v>
      </c>
      <c r="D51" s="245">
        <v>0</v>
      </c>
      <c r="E51" s="246">
        <v>0</v>
      </c>
      <c r="F51" s="250"/>
      <c r="G51" s="245">
        <v>0</v>
      </c>
      <c r="H51" s="248">
        <v>0</v>
      </c>
      <c r="I51" s="277">
        <f t="shared" si="1"/>
        <v>0</v>
      </c>
      <c r="J51" s="252"/>
      <c r="K51" s="253"/>
      <c r="L51" s="249"/>
      <c r="M51" s="252"/>
      <c r="N51" s="252"/>
      <c r="O51" s="253"/>
    </row>
    <row r="52" spans="1:15" ht="16.5" customHeight="1" hidden="1">
      <c r="A52" s="42" t="s">
        <v>82</v>
      </c>
      <c r="B52" s="270">
        <v>0</v>
      </c>
      <c r="C52" s="247">
        <v>0</v>
      </c>
      <c r="D52" s="245">
        <v>0</v>
      </c>
      <c r="E52" s="246">
        <v>0</v>
      </c>
      <c r="F52" s="247">
        <v>0</v>
      </c>
      <c r="G52" s="245">
        <v>0</v>
      </c>
      <c r="H52" s="248">
        <v>0</v>
      </c>
      <c r="I52" s="247">
        <v>0</v>
      </c>
      <c r="J52" s="245">
        <v>0</v>
      </c>
      <c r="K52" s="248">
        <v>0</v>
      </c>
      <c r="L52" s="244">
        <v>0</v>
      </c>
      <c r="M52" s="245">
        <v>0</v>
      </c>
      <c r="N52" s="245">
        <v>0</v>
      </c>
      <c r="O52" s="248">
        <v>0</v>
      </c>
    </row>
    <row r="53" spans="1:15" ht="16.5" customHeight="1">
      <c r="A53" s="42" t="s">
        <v>80</v>
      </c>
      <c r="B53" s="270">
        <v>0</v>
      </c>
      <c r="C53" s="250">
        <v>44</v>
      </c>
      <c r="D53" s="245">
        <v>0</v>
      </c>
      <c r="E53" s="246">
        <v>0</v>
      </c>
      <c r="F53" s="250"/>
      <c r="G53" s="245">
        <v>0</v>
      </c>
      <c r="H53" s="248">
        <v>0</v>
      </c>
      <c r="I53" s="277">
        <f t="shared" si="1"/>
        <v>0</v>
      </c>
      <c r="J53" s="252"/>
      <c r="K53" s="253"/>
      <c r="L53" s="249"/>
      <c r="M53" s="252"/>
      <c r="N53" s="252"/>
      <c r="O53" s="253"/>
    </row>
    <row r="54" spans="1:15" ht="16.5" customHeight="1" hidden="1">
      <c r="A54" s="43" t="s">
        <v>82</v>
      </c>
      <c r="B54" s="271">
        <v>0</v>
      </c>
      <c r="C54" s="258">
        <v>0</v>
      </c>
      <c r="D54" s="256">
        <v>0</v>
      </c>
      <c r="E54" s="257">
        <v>0</v>
      </c>
      <c r="F54" s="258">
        <v>0</v>
      </c>
      <c r="G54" s="256">
        <v>0</v>
      </c>
      <c r="H54" s="259">
        <v>0</v>
      </c>
      <c r="I54" s="258">
        <v>0</v>
      </c>
      <c r="J54" s="256">
        <v>0</v>
      </c>
      <c r="K54" s="259">
        <v>0</v>
      </c>
      <c r="L54" s="255">
        <v>0</v>
      </c>
      <c r="M54" s="256">
        <v>0</v>
      </c>
      <c r="N54" s="256">
        <v>0</v>
      </c>
      <c r="O54" s="259">
        <v>0</v>
      </c>
    </row>
    <row r="55" spans="1:15" ht="16.5" customHeight="1">
      <c r="A55" s="95" t="s">
        <v>83</v>
      </c>
      <c r="B55" s="272">
        <v>0</v>
      </c>
      <c r="C55" s="264">
        <f>+IF((C29=0)," ",C19/C29)</f>
        <v>17.659806949806953</v>
      </c>
      <c r="D55" s="262">
        <v>0</v>
      </c>
      <c r="E55" s="263">
        <v>0</v>
      </c>
      <c r="F55" s="264" t="str">
        <f>+IF((F29=0)," ",F19/F29)</f>
        <v> </v>
      </c>
      <c r="G55" s="262">
        <v>0</v>
      </c>
      <c r="H55" s="265">
        <v>0</v>
      </c>
      <c r="I55" s="264">
        <v>0</v>
      </c>
      <c r="J55" s="262" t="str">
        <f aca="true" t="shared" si="10" ref="J55:O55">+IF((J29=0)," ",J19/J29)</f>
        <v> </v>
      </c>
      <c r="K55" s="265" t="str">
        <f t="shared" si="10"/>
        <v> </v>
      </c>
      <c r="L55" s="261" t="str">
        <f t="shared" si="10"/>
        <v> </v>
      </c>
      <c r="M55" s="262" t="str">
        <f t="shared" si="10"/>
        <v> </v>
      </c>
      <c r="N55" s="262" t="str">
        <f t="shared" si="10"/>
        <v> </v>
      </c>
      <c r="O55" s="265" t="str">
        <f t="shared" si="10"/>
        <v> </v>
      </c>
    </row>
    <row r="56" ht="16.5" customHeight="1"/>
    <row r="57" spans="1:5" ht="16.5" customHeight="1">
      <c r="A57" s="148" t="s">
        <v>246</v>
      </c>
      <c r="B57" s="46"/>
      <c r="C57" s="102"/>
      <c r="D57" s="102"/>
      <c r="E57" s="102"/>
    </row>
    <row r="58" spans="1:5" ht="16.5" customHeight="1">
      <c r="A58" s="46"/>
      <c r="B58" s="46"/>
      <c r="C58" s="102"/>
      <c r="D58" s="102"/>
      <c r="E58" s="102"/>
    </row>
    <row r="59" spans="1:5" ht="16.5" customHeight="1">
      <c r="A59" s="46"/>
      <c r="B59" s="46"/>
      <c r="C59" s="102"/>
      <c r="D59" s="102"/>
      <c r="E59" s="102"/>
    </row>
    <row r="60" spans="1:5" ht="16.5" customHeight="1">
      <c r="A60" s="46"/>
      <c r="B60" s="46"/>
      <c r="C60" s="102"/>
      <c r="D60" s="102"/>
      <c r="E60" s="102"/>
    </row>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sheetData>
  <sheetProtection password="CC31" sheet="1" objects="1" scenarios="1"/>
  <mergeCells count="11">
    <mergeCell ref="J10:O10"/>
    <mergeCell ref="A5:O5"/>
    <mergeCell ref="A7:O7"/>
    <mergeCell ref="A8:O8"/>
    <mergeCell ref="A10:A11"/>
    <mergeCell ref="B10:B11"/>
    <mergeCell ref="C10:C11"/>
    <mergeCell ref="D10:E10"/>
    <mergeCell ref="F10:F11"/>
    <mergeCell ref="G10:H10"/>
    <mergeCell ref="I10:I11"/>
  </mergeCells>
  <printOptions/>
  <pageMargins left="1.81" right="0.75" top="0.16" bottom="0.36" header="0.34" footer="0.21"/>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5:Q60"/>
  <sheetViews>
    <sheetView showGridLines="0"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C19" sqref="C19"/>
    </sheetView>
  </sheetViews>
  <sheetFormatPr defaultColWidth="9.00390625" defaultRowHeight="12.75"/>
  <cols>
    <col min="1" max="1" width="31.75390625" style="35" customWidth="1"/>
    <col min="2" max="9" width="14.75390625" style="35" customWidth="1"/>
    <col min="10" max="10" width="14.75390625" style="35" hidden="1" customWidth="1"/>
    <col min="11" max="11" width="14.75390625" style="35" customWidth="1"/>
    <col min="12" max="12" width="0.12890625" style="35" customWidth="1"/>
    <col min="13" max="14" width="14.75390625" style="35" hidden="1" customWidth="1"/>
    <col min="15" max="15" width="0.12890625" style="35" hidden="1" customWidth="1"/>
    <col min="16" max="16384" width="9.125" style="35" customWidth="1"/>
  </cols>
  <sheetData>
    <row r="3" ht="16.5" customHeight="1"/>
    <row r="4" ht="16.5" customHeight="1"/>
    <row r="5" spans="1:15" ht="16.5" customHeight="1">
      <c r="A5" s="523" t="s">
        <v>172</v>
      </c>
      <c r="B5" s="523"/>
      <c r="C5" s="523"/>
      <c r="D5" s="523"/>
      <c r="E5" s="523"/>
      <c r="F5" s="523"/>
      <c r="G5" s="523"/>
      <c r="H5" s="523"/>
      <c r="I5" s="523"/>
      <c r="J5" s="523"/>
      <c r="K5" s="523"/>
      <c r="L5" s="523"/>
      <c r="M5" s="523"/>
      <c r="N5" s="523"/>
      <c r="O5" s="523"/>
    </row>
    <row r="6" spans="1:9" ht="16.5" customHeight="1">
      <c r="A6" s="36"/>
      <c r="B6" s="36"/>
      <c r="C6" s="36"/>
      <c r="D6" s="36"/>
      <c r="E6" s="36"/>
      <c r="F6" s="36"/>
      <c r="G6" s="36"/>
      <c r="H6" s="36"/>
      <c r="I6" s="36"/>
    </row>
    <row r="7" spans="1:15" ht="16.5" customHeight="1">
      <c r="A7" s="525" t="s">
        <v>245</v>
      </c>
      <c r="B7" s="525"/>
      <c r="C7" s="525"/>
      <c r="D7" s="525"/>
      <c r="E7" s="525"/>
      <c r="F7" s="525"/>
      <c r="G7" s="525"/>
      <c r="H7" s="525"/>
      <c r="I7" s="525"/>
      <c r="J7" s="526"/>
      <c r="K7" s="526"/>
      <c r="L7" s="526"/>
      <c r="M7" s="526"/>
      <c r="N7" s="526"/>
      <c r="O7" s="526"/>
    </row>
    <row r="8" spans="1:15" ht="16.5" customHeight="1">
      <c r="A8" s="525" t="s">
        <v>251</v>
      </c>
      <c r="B8" s="525"/>
      <c r="C8" s="525"/>
      <c r="D8" s="525"/>
      <c r="E8" s="525"/>
      <c r="F8" s="525"/>
      <c r="G8" s="525"/>
      <c r="H8" s="525"/>
      <c r="I8" s="525"/>
      <c r="J8" s="525"/>
      <c r="K8" s="525"/>
      <c r="L8" s="525"/>
      <c r="M8" s="525"/>
      <c r="N8" s="525"/>
      <c r="O8" s="525"/>
    </row>
    <row r="9" spans="9:17" ht="16.5" customHeight="1">
      <c r="I9" s="71"/>
      <c r="K9" s="505" t="s">
        <v>236</v>
      </c>
      <c r="O9" s="71"/>
      <c r="P9" s="124"/>
      <c r="Q9"/>
    </row>
    <row r="10" spans="1:15" ht="12.75" customHeight="1">
      <c r="A10" s="528"/>
      <c r="B10" s="522" t="s">
        <v>1</v>
      </c>
      <c r="C10" s="522" t="s">
        <v>126</v>
      </c>
      <c r="D10" s="511" t="s">
        <v>33</v>
      </c>
      <c r="E10" s="506"/>
      <c r="F10" s="522" t="s">
        <v>127</v>
      </c>
      <c r="G10" s="511" t="s">
        <v>33</v>
      </c>
      <c r="H10" s="506"/>
      <c r="I10" s="522" t="s">
        <v>129</v>
      </c>
      <c r="J10" s="511" t="s">
        <v>33</v>
      </c>
      <c r="K10" s="507"/>
      <c r="L10" s="507"/>
      <c r="M10" s="507"/>
      <c r="N10" s="507"/>
      <c r="O10" s="506"/>
    </row>
    <row r="11" spans="1:15" ht="63.75" customHeight="1">
      <c r="A11" s="508"/>
      <c r="B11" s="510"/>
      <c r="C11" s="510"/>
      <c r="D11" s="37" t="s">
        <v>34</v>
      </c>
      <c r="E11" s="37" t="s">
        <v>35</v>
      </c>
      <c r="F11" s="510"/>
      <c r="G11" s="37" t="s">
        <v>34</v>
      </c>
      <c r="H11" s="37" t="s">
        <v>35</v>
      </c>
      <c r="I11" s="510"/>
      <c r="J11" s="38" t="s">
        <v>85</v>
      </c>
      <c r="K11" s="38" t="s">
        <v>81</v>
      </c>
      <c r="L11" s="38" t="s">
        <v>37</v>
      </c>
      <c r="M11" s="38" t="s">
        <v>40</v>
      </c>
      <c r="N11" s="38" t="s">
        <v>38</v>
      </c>
      <c r="O11" s="38" t="s">
        <v>39</v>
      </c>
    </row>
    <row r="12" spans="1:15" ht="16.5" customHeight="1">
      <c r="A12" s="21" t="s">
        <v>66</v>
      </c>
      <c r="B12" s="174">
        <f aca="true" t="shared" si="0" ref="B12:B28">C12+F12+I12</f>
        <v>12969.61</v>
      </c>
      <c r="C12" s="175">
        <v>12000</v>
      </c>
      <c r="D12" s="176">
        <v>0</v>
      </c>
      <c r="E12" s="177">
        <v>0</v>
      </c>
      <c r="F12" s="178">
        <v>190</v>
      </c>
      <c r="G12" s="176">
        <v>0</v>
      </c>
      <c r="H12" s="179">
        <v>0</v>
      </c>
      <c r="I12" s="193">
        <f aca="true" t="shared" si="1" ref="I12:I53">SUM(J12:O12)</f>
        <v>779.61</v>
      </c>
      <c r="J12" s="181"/>
      <c r="K12" s="182">
        <v>779.61</v>
      </c>
      <c r="L12" s="175"/>
      <c r="M12" s="181"/>
      <c r="N12" s="181"/>
      <c r="O12" s="182"/>
    </row>
    <row r="13" spans="1:15" ht="16.5" customHeight="1">
      <c r="A13" s="39" t="s">
        <v>67</v>
      </c>
      <c r="B13" s="183">
        <f t="shared" si="0"/>
        <v>12969.61</v>
      </c>
      <c r="C13" s="184">
        <v>12000</v>
      </c>
      <c r="D13" s="185">
        <v>0</v>
      </c>
      <c r="E13" s="186">
        <v>0</v>
      </c>
      <c r="F13" s="187">
        <v>190</v>
      </c>
      <c r="G13" s="185">
        <v>0</v>
      </c>
      <c r="H13" s="188">
        <v>0</v>
      </c>
      <c r="I13" s="203">
        <f t="shared" si="1"/>
        <v>779.61</v>
      </c>
      <c r="J13" s="190"/>
      <c r="K13" s="191">
        <v>779.61</v>
      </c>
      <c r="L13" s="184"/>
      <c r="M13" s="190"/>
      <c r="N13" s="190"/>
      <c r="O13" s="191"/>
    </row>
    <row r="14" spans="1:15" ht="24.75" customHeight="1">
      <c r="A14" s="67" t="s">
        <v>210</v>
      </c>
      <c r="B14" s="174">
        <f t="shared" si="0"/>
        <v>0</v>
      </c>
      <c r="C14" s="180">
        <f>SUM(D14:E14)</f>
        <v>0</v>
      </c>
      <c r="D14" s="181"/>
      <c r="E14" s="192"/>
      <c r="F14" s="193">
        <f>SUM(G14:H14)</f>
        <v>0</v>
      </c>
      <c r="G14" s="181"/>
      <c r="H14" s="182"/>
      <c r="I14" s="193">
        <f t="shared" si="1"/>
        <v>0</v>
      </c>
      <c r="J14" s="181"/>
      <c r="K14" s="182"/>
      <c r="L14" s="175"/>
      <c r="M14" s="181"/>
      <c r="N14" s="181"/>
      <c r="O14" s="182"/>
    </row>
    <row r="15" spans="1:15" ht="16.5" customHeight="1">
      <c r="A15" s="22" t="s">
        <v>9</v>
      </c>
      <c r="B15" s="194">
        <f t="shared" si="0"/>
        <v>0</v>
      </c>
      <c r="C15" s="195">
        <f>SUM(D15:E15)</f>
        <v>0</v>
      </c>
      <c r="D15" s="196"/>
      <c r="E15" s="197"/>
      <c r="F15" s="198">
        <f>SUM(G15:H15)</f>
        <v>0</v>
      </c>
      <c r="G15" s="196"/>
      <c r="H15" s="199"/>
      <c r="I15" s="198">
        <f t="shared" si="1"/>
        <v>0</v>
      </c>
      <c r="J15" s="196"/>
      <c r="K15" s="199"/>
      <c r="L15" s="273"/>
      <c r="M15" s="196"/>
      <c r="N15" s="196"/>
      <c r="O15" s="199"/>
    </row>
    <row r="16" spans="1:15" ht="16.5" customHeight="1">
      <c r="A16" s="22" t="s">
        <v>10</v>
      </c>
      <c r="B16" s="194">
        <f t="shared" si="0"/>
        <v>0</v>
      </c>
      <c r="C16" s="195">
        <f>SUM(D16:E16)</f>
        <v>0</v>
      </c>
      <c r="D16" s="196"/>
      <c r="E16" s="197"/>
      <c r="F16" s="198">
        <f>SUM(G16:H16)</f>
        <v>0</v>
      </c>
      <c r="G16" s="196"/>
      <c r="H16" s="199"/>
      <c r="I16" s="198">
        <f t="shared" si="1"/>
        <v>0</v>
      </c>
      <c r="J16" s="196"/>
      <c r="K16" s="199"/>
      <c r="L16" s="273"/>
      <c r="M16" s="196"/>
      <c r="N16" s="196"/>
      <c r="O16" s="199"/>
    </row>
    <row r="17" spans="1:15" ht="24.75" customHeight="1">
      <c r="A17" s="24" t="s">
        <v>109</v>
      </c>
      <c r="B17" s="194">
        <f t="shared" si="0"/>
        <v>0</v>
      </c>
      <c r="C17" s="195">
        <f>SUM(D17:E17)</f>
        <v>0</v>
      </c>
      <c r="D17" s="200"/>
      <c r="E17" s="201"/>
      <c r="F17" s="198">
        <f>SUM(G17:H17)</f>
        <v>0</v>
      </c>
      <c r="G17" s="200"/>
      <c r="H17" s="202"/>
      <c r="I17" s="198">
        <f t="shared" si="1"/>
        <v>0</v>
      </c>
      <c r="J17" s="200"/>
      <c r="K17" s="202"/>
      <c r="L17" s="274"/>
      <c r="M17" s="200"/>
      <c r="N17" s="200"/>
      <c r="O17" s="202"/>
    </row>
    <row r="18" spans="1:15" ht="16.5" customHeight="1">
      <c r="A18" s="24" t="s">
        <v>68</v>
      </c>
      <c r="B18" s="183">
        <f t="shared" si="0"/>
        <v>0</v>
      </c>
      <c r="C18" s="189">
        <f aca="true" t="shared" si="2" ref="C18:O18">C14-C15-C16-C17</f>
        <v>0</v>
      </c>
      <c r="D18" s="185">
        <f t="shared" si="2"/>
        <v>0</v>
      </c>
      <c r="E18" s="186">
        <f t="shared" si="2"/>
        <v>0</v>
      </c>
      <c r="F18" s="203">
        <f>F14-F15-F16-F17</f>
        <v>0</v>
      </c>
      <c r="G18" s="185">
        <f>G14-G15-G16-G17</f>
        <v>0</v>
      </c>
      <c r="H18" s="188">
        <f>H14-H15-H16-H17</f>
        <v>0</v>
      </c>
      <c r="I18" s="203">
        <f t="shared" si="2"/>
        <v>0</v>
      </c>
      <c r="J18" s="185">
        <f t="shared" si="2"/>
        <v>0</v>
      </c>
      <c r="K18" s="188">
        <f t="shared" si="2"/>
        <v>0</v>
      </c>
      <c r="L18" s="189">
        <f t="shared" si="2"/>
        <v>0</v>
      </c>
      <c r="M18" s="185">
        <f t="shared" si="2"/>
        <v>0</v>
      </c>
      <c r="N18" s="185">
        <f t="shared" si="2"/>
        <v>0</v>
      </c>
      <c r="O18" s="188">
        <f t="shared" si="2"/>
        <v>0</v>
      </c>
    </row>
    <row r="19" spans="1:15" ht="16.5" customHeight="1">
      <c r="A19" s="41" t="s">
        <v>110</v>
      </c>
      <c r="B19" s="213">
        <f t="shared" si="0"/>
        <v>13899.28</v>
      </c>
      <c r="C19" s="205">
        <f aca="true" t="shared" si="3" ref="C19:C27">SUM(D19:E19)</f>
        <v>13077.67</v>
      </c>
      <c r="D19" s="206">
        <v>13077.67</v>
      </c>
      <c r="E19" s="207"/>
      <c r="F19" s="208">
        <f aca="true" t="shared" si="4" ref="F19:F27">SUM(G19:H19)</f>
        <v>42</v>
      </c>
      <c r="G19" s="206">
        <v>42</v>
      </c>
      <c r="H19" s="209"/>
      <c r="I19" s="208">
        <f t="shared" si="1"/>
        <v>779.61</v>
      </c>
      <c r="J19" s="206"/>
      <c r="K19" s="209">
        <v>779.61</v>
      </c>
      <c r="L19" s="275"/>
      <c r="M19" s="206"/>
      <c r="N19" s="206"/>
      <c r="O19" s="209"/>
    </row>
    <row r="20" spans="1:15" ht="16.5" customHeight="1">
      <c r="A20" s="44" t="s">
        <v>36</v>
      </c>
      <c r="B20" s="204">
        <f t="shared" si="0"/>
        <v>11213.67</v>
      </c>
      <c r="C20" s="210">
        <f t="shared" si="3"/>
        <v>10392.06</v>
      </c>
      <c r="D20" s="211">
        <v>10392.06</v>
      </c>
      <c r="E20" s="214"/>
      <c r="F20" s="215">
        <f t="shared" si="4"/>
        <v>42</v>
      </c>
      <c r="G20" s="211">
        <v>42</v>
      </c>
      <c r="H20" s="212"/>
      <c r="I20" s="215">
        <f t="shared" si="1"/>
        <v>779.61</v>
      </c>
      <c r="J20" s="211"/>
      <c r="K20" s="212">
        <v>779.61</v>
      </c>
      <c r="L20" s="276"/>
      <c r="M20" s="211"/>
      <c r="N20" s="211"/>
      <c r="O20" s="212"/>
    </row>
    <row r="21" spans="1:15" ht="16.5" customHeight="1">
      <c r="A21" s="20" t="s">
        <v>20</v>
      </c>
      <c r="B21" s="213">
        <f t="shared" si="0"/>
        <v>11213.67</v>
      </c>
      <c r="C21" s="205">
        <f t="shared" si="3"/>
        <v>10392.06</v>
      </c>
      <c r="D21" s="216">
        <f aca="true" t="shared" si="5" ref="D21:M21">D22+D25</f>
        <v>10392.06</v>
      </c>
      <c r="E21" s="217">
        <f t="shared" si="5"/>
        <v>0</v>
      </c>
      <c r="F21" s="208">
        <f t="shared" si="4"/>
        <v>42</v>
      </c>
      <c r="G21" s="216">
        <f>G22+G25</f>
        <v>42</v>
      </c>
      <c r="H21" s="218">
        <f>H22+H25</f>
        <v>0</v>
      </c>
      <c r="I21" s="208">
        <f t="shared" si="1"/>
        <v>779.61</v>
      </c>
      <c r="J21" s="216">
        <f t="shared" si="5"/>
        <v>0</v>
      </c>
      <c r="K21" s="218">
        <f t="shared" si="5"/>
        <v>779.61</v>
      </c>
      <c r="L21" s="205">
        <f t="shared" si="5"/>
        <v>0</v>
      </c>
      <c r="M21" s="216">
        <f t="shared" si="5"/>
        <v>0</v>
      </c>
      <c r="N21" s="216">
        <f>N22+N25</f>
        <v>0</v>
      </c>
      <c r="O21" s="218">
        <f>O22+O25</f>
        <v>0</v>
      </c>
    </row>
    <row r="22" spans="1:15" ht="24.75" customHeight="1">
      <c r="A22" s="22" t="s">
        <v>146</v>
      </c>
      <c r="B22" s="194">
        <f t="shared" si="0"/>
        <v>11213.67</v>
      </c>
      <c r="C22" s="195">
        <f t="shared" si="3"/>
        <v>10392.06</v>
      </c>
      <c r="D22" s="221">
        <f>D23+D24</f>
        <v>10392.06</v>
      </c>
      <c r="E22" s="222">
        <f>E23+E24</f>
        <v>0</v>
      </c>
      <c r="F22" s="193">
        <f t="shared" si="4"/>
        <v>42</v>
      </c>
      <c r="G22" s="176">
        <f>G23+G24</f>
        <v>42</v>
      </c>
      <c r="H22" s="179">
        <f>H23+H24</f>
        <v>0</v>
      </c>
      <c r="I22" s="198">
        <f t="shared" si="1"/>
        <v>779.61</v>
      </c>
      <c r="J22" s="221">
        <f aca="true" t="shared" si="6" ref="J22:O22">J23+J24</f>
        <v>0</v>
      </c>
      <c r="K22" s="225">
        <f t="shared" si="6"/>
        <v>779.61</v>
      </c>
      <c r="L22" s="195">
        <f t="shared" si="6"/>
        <v>0</v>
      </c>
      <c r="M22" s="221">
        <f t="shared" si="6"/>
        <v>0</v>
      </c>
      <c r="N22" s="221">
        <f t="shared" si="6"/>
        <v>0</v>
      </c>
      <c r="O22" s="225">
        <f t="shared" si="6"/>
        <v>0</v>
      </c>
    </row>
    <row r="23" spans="1:15" ht="16.5" customHeight="1">
      <c r="A23" s="24" t="s">
        <v>144</v>
      </c>
      <c r="B23" s="230">
        <f t="shared" si="0"/>
        <v>0</v>
      </c>
      <c r="C23" s="223">
        <f t="shared" si="3"/>
        <v>0</v>
      </c>
      <c r="D23" s="200"/>
      <c r="E23" s="201"/>
      <c r="F23" s="224">
        <f t="shared" si="4"/>
        <v>0</v>
      </c>
      <c r="G23" s="200"/>
      <c r="H23" s="202"/>
      <c r="I23" s="224">
        <f t="shared" si="1"/>
        <v>0</v>
      </c>
      <c r="J23" s="266">
        <v>0</v>
      </c>
      <c r="K23" s="267">
        <v>0</v>
      </c>
      <c r="L23" s="223">
        <v>0</v>
      </c>
      <c r="M23" s="266">
        <v>0</v>
      </c>
      <c r="N23" s="266">
        <v>0</v>
      </c>
      <c r="O23" s="267">
        <v>0</v>
      </c>
    </row>
    <row r="24" spans="1:15" ht="16.5" customHeight="1">
      <c r="A24" s="24" t="s">
        <v>145</v>
      </c>
      <c r="B24" s="230">
        <f t="shared" si="0"/>
        <v>11213.67</v>
      </c>
      <c r="C24" s="223">
        <f t="shared" si="3"/>
        <v>10392.06</v>
      </c>
      <c r="D24" s="200">
        <v>10392.06</v>
      </c>
      <c r="E24" s="201"/>
      <c r="F24" s="224">
        <f t="shared" si="4"/>
        <v>42</v>
      </c>
      <c r="G24" s="200">
        <v>42</v>
      </c>
      <c r="H24" s="202"/>
      <c r="I24" s="224">
        <f t="shared" si="1"/>
        <v>779.61</v>
      </c>
      <c r="J24" s="200"/>
      <c r="K24" s="202">
        <v>779.61</v>
      </c>
      <c r="L24" s="274"/>
      <c r="M24" s="200"/>
      <c r="N24" s="200"/>
      <c r="O24" s="202"/>
    </row>
    <row r="25" spans="1:15" ht="24.75" customHeight="1">
      <c r="A25" s="21" t="s">
        <v>15</v>
      </c>
      <c r="B25" s="174">
        <f t="shared" si="0"/>
        <v>0</v>
      </c>
      <c r="C25" s="180">
        <f t="shared" si="3"/>
        <v>0</v>
      </c>
      <c r="D25" s="176">
        <f>D26+D27</f>
        <v>0</v>
      </c>
      <c r="E25" s="177">
        <f>E26+E27</f>
        <v>0</v>
      </c>
      <c r="F25" s="193">
        <f t="shared" si="4"/>
        <v>0</v>
      </c>
      <c r="G25" s="176">
        <f>G26+G27</f>
        <v>0</v>
      </c>
      <c r="H25" s="179">
        <f>H26+H27</f>
        <v>0</v>
      </c>
      <c r="I25" s="193">
        <f t="shared" si="1"/>
        <v>0</v>
      </c>
      <c r="J25" s="176">
        <f aca="true" t="shared" si="7" ref="J25:O25">J26+J27</f>
        <v>0</v>
      </c>
      <c r="K25" s="179">
        <f t="shared" si="7"/>
        <v>0</v>
      </c>
      <c r="L25" s="180">
        <f t="shared" si="7"/>
        <v>0</v>
      </c>
      <c r="M25" s="176">
        <f t="shared" si="7"/>
        <v>0</v>
      </c>
      <c r="N25" s="176">
        <f t="shared" si="7"/>
        <v>0</v>
      </c>
      <c r="O25" s="179">
        <f t="shared" si="7"/>
        <v>0</v>
      </c>
    </row>
    <row r="26" spans="1:15" ht="16.5" customHeight="1">
      <c r="A26" s="22" t="s">
        <v>144</v>
      </c>
      <c r="B26" s="194">
        <f t="shared" si="0"/>
        <v>0</v>
      </c>
      <c r="C26" s="195">
        <f t="shared" si="3"/>
        <v>0</v>
      </c>
      <c r="D26" s="196"/>
      <c r="E26" s="197"/>
      <c r="F26" s="198">
        <f t="shared" si="4"/>
        <v>0</v>
      </c>
      <c r="G26" s="196"/>
      <c r="H26" s="199"/>
      <c r="I26" s="198">
        <f t="shared" si="1"/>
        <v>0</v>
      </c>
      <c r="J26" s="221">
        <v>0</v>
      </c>
      <c r="K26" s="225">
        <v>0</v>
      </c>
      <c r="L26" s="195">
        <v>0</v>
      </c>
      <c r="M26" s="221">
        <v>0</v>
      </c>
      <c r="N26" s="221">
        <v>0</v>
      </c>
      <c r="O26" s="225">
        <v>0</v>
      </c>
    </row>
    <row r="27" spans="1:15" ht="16.5" customHeight="1">
      <c r="A27" s="39" t="s">
        <v>145</v>
      </c>
      <c r="B27" s="183">
        <f t="shared" si="0"/>
        <v>0</v>
      </c>
      <c r="C27" s="189">
        <f t="shared" si="3"/>
        <v>0</v>
      </c>
      <c r="D27" s="190"/>
      <c r="E27" s="231"/>
      <c r="F27" s="203">
        <f t="shared" si="4"/>
        <v>0</v>
      </c>
      <c r="G27" s="190"/>
      <c r="H27" s="191"/>
      <c r="I27" s="203">
        <f t="shared" si="1"/>
        <v>0</v>
      </c>
      <c r="J27" s="190"/>
      <c r="K27" s="191"/>
      <c r="L27" s="184"/>
      <c r="M27" s="190"/>
      <c r="N27" s="190"/>
      <c r="O27" s="191"/>
    </row>
    <row r="28" spans="1:15" ht="24.75" customHeight="1">
      <c r="A28" s="154" t="s">
        <v>212</v>
      </c>
      <c r="B28" s="268">
        <f t="shared" si="0"/>
        <v>2685.6100000000006</v>
      </c>
      <c r="C28" s="232">
        <f>C18+C19-C21</f>
        <v>2685.6100000000006</v>
      </c>
      <c r="D28" s="233">
        <f aca="true" t="shared" si="8" ref="D28:O28">D18+D19-D21</f>
        <v>2685.6100000000006</v>
      </c>
      <c r="E28" s="234">
        <f t="shared" si="8"/>
        <v>0</v>
      </c>
      <c r="F28" s="235">
        <f t="shared" si="8"/>
        <v>0</v>
      </c>
      <c r="G28" s="233">
        <f t="shared" si="8"/>
        <v>0</v>
      </c>
      <c r="H28" s="236">
        <f t="shared" si="8"/>
        <v>0</v>
      </c>
      <c r="I28" s="235">
        <f t="shared" si="8"/>
        <v>0</v>
      </c>
      <c r="J28" s="233">
        <f t="shared" si="8"/>
        <v>0</v>
      </c>
      <c r="K28" s="236">
        <f t="shared" si="8"/>
        <v>0</v>
      </c>
      <c r="L28" s="232">
        <f t="shared" si="8"/>
        <v>0</v>
      </c>
      <c r="M28" s="233">
        <f t="shared" si="8"/>
        <v>0</v>
      </c>
      <c r="N28" s="233">
        <f t="shared" si="8"/>
        <v>0</v>
      </c>
      <c r="O28" s="236">
        <f t="shared" si="8"/>
        <v>0</v>
      </c>
    </row>
    <row r="29" spans="1:15" ht="45" customHeight="1">
      <c r="A29" s="45" t="s">
        <v>93</v>
      </c>
      <c r="B29" s="269">
        <v>0</v>
      </c>
      <c r="C29" s="241">
        <f aca="true" t="shared" si="9" ref="C29:O29">C31+C33+C35+C37+C39+C41+C43+C45+C47+C49+C51+C53</f>
        <v>712</v>
      </c>
      <c r="D29" s="239">
        <v>0</v>
      </c>
      <c r="E29" s="240">
        <v>0</v>
      </c>
      <c r="F29" s="241">
        <f>F31+F33+F35+F37+F39+F41+F43+F45+F47+F49+F51+F53</f>
        <v>1</v>
      </c>
      <c r="G29" s="239">
        <v>0</v>
      </c>
      <c r="H29" s="242">
        <v>0</v>
      </c>
      <c r="I29" s="241">
        <f t="shared" si="1"/>
        <v>7</v>
      </c>
      <c r="J29" s="239">
        <f t="shared" si="9"/>
        <v>0</v>
      </c>
      <c r="K29" s="242">
        <f t="shared" si="9"/>
        <v>7</v>
      </c>
      <c r="L29" s="238">
        <f t="shared" si="9"/>
        <v>0</v>
      </c>
      <c r="M29" s="239">
        <f t="shared" si="9"/>
        <v>0</v>
      </c>
      <c r="N29" s="239">
        <f t="shared" si="9"/>
        <v>0</v>
      </c>
      <c r="O29" s="242">
        <f t="shared" si="9"/>
        <v>0</v>
      </c>
    </row>
    <row r="30" spans="1:15" ht="16.5" customHeight="1" hidden="1">
      <c r="A30" s="42" t="s">
        <v>82</v>
      </c>
      <c r="B30" s="270">
        <v>0</v>
      </c>
      <c r="C30" s="247">
        <v>0</v>
      </c>
      <c r="D30" s="245">
        <v>0</v>
      </c>
      <c r="E30" s="246">
        <v>0</v>
      </c>
      <c r="F30" s="247">
        <v>0</v>
      </c>
      <c r="G30" s="245">
        <v>0</v>
      </c>
      <c r="H30" s="248">
        <v>0</v>
      </c>
      <c r="I30" s="247">
        <v>0</v>
      </c>
      <c r="J30" s="245">
        <v>0</v>
      </c>
      <c r="K30" s="248">
        <v>0</v>
      </c>
      <c r="L30" s="244">
        <v>0</v>
      </c>
      <c r="M30" s="245">
        <v>0</v>
      </c>
      <c r="N30" s="245">
        <v>0</v>
      </c>
      <c r="O30" s="248">
        <v>0</v>
      </c>
    </row>
    <row r="31" spans="1:15" ht="16.5" customHeight="1">
      <c r="A31" s="42" t="s">
        <v>69</v>
      </c>
      <c r="B31" s="270">
        <v>0</v>
      </c>
      <c r="C31" s="250">
        <v>16</v>
      </c>
      <c r="D31" s="245">
        <v>0</v>
      </c>
      <c r="E31" s="246">
        <v>0</v>
      </c>
      <c r="F31" s="250"/>
      <c r="G31" s="245">
        <v>0</v>
      </c>
      <c r="H31" s="248">
        <v>0</v>
      </c>
      <c r="I31" s="277">
        <f t="shared" si="1"/>
        <v>0</v>
      </c>
      <c r="J31" s="252"/>
      <c r="K31" s="253">
        <v>0</v>
      </c>
      <c r="L31" s="249"/>
      <c r="M31" s="252"/>
      <c r="N31" s="252"/>
      <c r="O31" s="253"/>
    </row>
    <row r="32" spans="1:15" ht="16.5" customHeight="1" hidden="1">
      <c r="A32" s="42" t="s">
        <v>82</v>
      </c>
      <c r="B32" s="270">
        <v>0</v>
      </c>
      <c r="C32" s="247">
        <v>0</v>
      </c>
      <c r="D32" s="245">
        <v>0</v>
      </c>
      <c r="E32" s="246">
        <v>0</v>
      </c>
      <c r="F32" s="247">
        <v>0</v>
      </c>
      <c r="G32" s="245">
        <v>0</v>
      </c>
      <c r="H32" s="248">
        <v>0</v>
      </c>
      <c r="I32" s="247">
        <v>0</v>
      </c>
      <c r="J32" s="245">
        <v>0</v>
      </c>
      <c r="K32" s="248">
        <v>0</v>
      </c>
      <c r="L32" s="244">
        <v>0</v>
      </c>
      <c r="M32" s="245">
        <v>0</v>
      </c>
      <c r="N32" s="245">
        <v>0</v>
      </c>
      <c r="O32" s="248">
        <v>0</v>
      </c>
    </row>
    <row r="33" spans="1:15" ht="16.5" customHeight="1">
      <c r="A33" s="42" t="s">
        <v>70</v>
      </c>
      <c r="B33" s="270">
        <v>0</v>
      </c>
      <c r="C33" s="250">
        <v>16</v>
      </c>
      <c r="D33" s="245">
        <v>0</v>
      </c>
      <c r="E33" s="246">
        <v>0</v>
      </c>
      <c r="F33" s="250"/>
      <c r="G33" s="245">
        <v>0</v>
      </c>
      <c r="H33" s="248">
        <v>0</v>
      </c>
      <c r="I33" s="277">
        <f t="shared" si="1"/>
        <v>0</v>
      </c>
      <c r="J33" s="252"/>
      <c r="K33" s="253">
        <v>0</v>
      </c>
      <c r="L33" s="249"/>
      <c r="M33" s="252"/>
      <c r="N33" s="252"/>
      <c r="O33" s="253"/>
    </row>
    <row r="34" spans="1:15" ht="16.5" customHeight="1" hidden="1">
      <c r="A34" s="42" t="s">
        <v>82</v>
      </c>
      <c r="B34" s="270">
        <v>0</v>
      </c>
      <c r="C34" s="247">
        <v>0</v>
      </c>
      <c r="D34" s="245">
        <v>0</v>
      </c>
      <c r="E34" s="246">
        <v>0</v>
      </c>
      <c r="F34" s="247">
        <v>0</v>
      </c>
      <c r="G34" s="245">
        <v>0</v>
      </c>
      <c r="H34" s="248">
        <v>0</v>
      </c>
      <c r="I34" s="247">
        <v>0</v>
      </c>
      <c r="J34" s="245">
        <v>0</v>
      </c>
      <c r="K34" s="248">
        <v>0</v>
      </c>
      <c r="L34" s="244">
        <v>0</v>
      </c>
      <c r="M34" s="245">
        <v>0</v>
      </c>
      <c r="N34" s="245">
        <v>0</v>
      </c>
      <c r="O34" s="248">
        <v>0</v>
      </c>
    </row>
    <row r="35" spans="1:15" ht="16.5" customHeight="1">
      <c r="A35" s="42" t="s">
        <v>71</v>
      </c>
      <c r="B35" s="270">
        <v>0</v>
      </c>
      <c r="C35" s="250">
        <v>68</v>
      </c>
      <c r="D35" s="245">
        <v>0</v>
      </c>
      <c r="E35" s="246">
        <v>0</v>
      </c>
      <c r="F35" s="250"/>
      <c r="G35" s="245">
        <v>0</v>
      </c>
      <c r="H35" s="248">
        <v>0</v>
      </c>
      <c r="I35" s="277">
        <f t="shared" si="1"/>
        <v>0</v>
      </c>
      <c r="J35" s="252"/>
      <c r="K35" s="253">
        <v>0</v>
      </c>
      <c r="L35" s="249"/>
      <c r="M35" s="252"/>
      <c r="N35" s="252"/>
      <c r="O35" s="253"/>
    </row>
    <row r="36" spans="1:15" ht="16.5" customHeight="1" hidden="1">
      <c r="A36" s="42" t="s">
        <v>82</v>
      </c>
      <c r="B36" s="270">
        <v>0</v>
      </c>
      <c r="C36" s="247">
        <v>0</v>
      </c>
      <c r="D36" s="245">
        <v>0</v>
      </c>
      <c r="E36" s="246">
        <v>0</v>
      </c>
      <c r="F36" s="247">
        <v>0</v>
      </c>
      <c r="G36" s="245">
        <v>0</v>
      </c>
      <c r="H36" s="248">
        <v>0</v>
      </c>
      <c r="I36" s="247">
        <v>0</v>
      </c>
      <c r="J36" s="245">
        <v>0</v>
      </c>
      <c r="K36" s="248">
        <v>0</v>
      </c>
      <c r="L36" s="244">
        <v>0</v>
      </c>
      <c r="M36" s="245">
        <v>0</v>
      </c>
      <c r="N36" s="245">
        <v>0</v>
      </c>
      <c r="O36" s="248">
        <v>0</v>
      </c>
    </row>
    <row r="37" spans="1:15" ht="16.5" customHeight="1">
      <c r="A37" s="42" t="s">
        <v>72</v>
      </c>
      <c r="B37" s="270">
        <v>0</v>
      </c>
      <c r="C37" s="250">
        <v>70</v>
      </c>
      <c r="D37" s="245">
        <v>0</v>
      </c>
      <c r="E37" s="246">
        <v>0</v>
      </c>
      <c r="F37" s="250"/>
      <c r="G37" s="245">
        <v>0</v>
      </c>
      <c r="H37" s="248">
        <v>0</v>
      </c>
      <c r="I37" s="277">
        <f t="shared" si="1"/>
        <v>0</v>
      </c>
      <c r="J37" s="252"/>
      <c r="K37" s="253">
        <v>0</v>
      </c>
      <c r="L37" s="249"/>
      <c r="M37" s="252"/>
      <c r="N37" s="252"/>
      <c r="O37" s="253"/>
    </row>
    <row r="38" spans="1:15" ht="16.5" customHeight="1" hidden="1">
      <c r="A38" s="42" t="s">
        <v>82</v>
      </c>
      <c r="B38" s="270">
        <v>0</v>
      </c>
      <c r="C38" s="247">
        <v>0</v>
      </c>
      <c r="D38" s="245">
        <v>0</v>
      </c>
      <c r="E38" s="246">
        <v>0</v>
      </c>
      <c r="F38" s="247">
        <v>0</v>
      </c>
      <c r="G38" s="245">
        <v>0</v>
      </c>
      <c r="H38" s="248">
        <v>0</v>
      </c>
      <c r="I38" s="247">
        <v>0</v>
      </c>
      <c r="J38" s="245">
        <v>0</v>
      </c>
      <c r="K38" s="248">
        <v>0</v>
      </c>
      <c r="L38" s="244">
        <v>0</v>
      </c>
      <c r="M38" s="245">
        <v>0</v>
      </c>
      <c r="N38" s="245">
        <v>0</v>
      </c>
      <c r="O38" s="248">
        <v>0</v>
      </c>
    </row>
    <row r="39" spans="1:15" ht="16.5" customHeight="1">
      <c r="A39" s="42" t="s">
        <v>73</v>
      </c>
      <c r="B39" s="270">
        <v>0</v>
      </c>
      <c r="C39" s="250">
        <v>71</v>
      </c>
      <c r="D39" s="245">
        <v>0</v>
      </c>
      <c r="E39" s="246">
        <v>0</v>
      </c>
      <c r="F39" s="250"/>
      <c r="G39" s="245">
        <v>0</v>
      </c>
      <c r="H39" s="248">
        <v>0</v>
      </c>
      <c r="I39" s="277">
        <f t="shared" si="1"/>
        <v>0</v>
      </c>
      <c r="J39" s="252"/>
      <c r="K39" s="253">
        <v>0</v>
      </c>
      <c r="L39" s="249"/>
      <c r="M39" s="252"/>
      <c r="N39" s="252"/>
      <c r="O39" s="253"/>
    </row>
    <row r="40" spans="1:15" ht="16.5" customHeight="1" hidden="1">
      <c r="A40" s="42" t="s">
        <v>82</v>
      </c>
      <c r="B40" s="270">
        <v>0</v>
      </c>
      <c r="C40" s="247">
        <v>0</v>
      </c>
      <c r="D40" s="245">
        <v>0</v>
      </c>
      <c r="E40" s="246">
        <v>0</v>
      </c>
      <c r="F40" s="247">
        <v>0</v>
      </c>
      <c r="G40" s="245">
        <v>0</v>
      </c>
      <c r="H40" s="248">
        <v>0</v>
      </c>
      <c r="I40" s="247">
        <v>0</v>
      </c>
      <c r="J40" s="245">
        <v>0</v>
      </c>
      <c r="K40" s="248">
        <v>0</v>
      </c>
      <c r="L40" s="244">
        <v>0</v>
      </c>
      <c r="M40" s="245">
        <v>0</v>
      </c>
      <c r="N40" s="245">
        <v>0</v>
      </c>
      <c r="O40" s="248">
        <v>0</v>
      </c>
    </row>
    <row r="41" spans="1:15" ht="16.5" customHeight="1">
      <c r="A41" s="42" t="s">
        <v>74</v>
      </c>
      <c r="B41" s="270">
        <v>0</v>
      </c>
      <c r="C41" s="250">
        <v>61</v>
      </c>
      <c r="D41" s="245">
        <v>0</v>
      </c>
      <c r="E41" s="246">
        <v>0</v>
      </c>
      <c r="F41" s="250"/>
      <c r="G41" s="245">
        <v>0</v>
      </c>
      <c r="H41" s="248">
        <v>0</v>
      </c>
      <c r="I41" s="277">
        <f t="shared" si="1"/>
        <v>1</v>
      </c>
      <c r="J41" s="252"/>
      <c r="K41" s="253">
        <v>1</v>
      </c>
      <c r="L41" s="249"/>
      <c r="M41" s="252"/>
      <c r="N41" s="252"/>
      <c r="O41" s="253"/>
    </row>
    <row r="42" spans="1:15" ht="16.5" customHeight="1" hidden="1">
      <c r="A42" s="42" t="s">
        <v>82</v>
      </c>
      <c r="B42" s="270">
        <v>0</v>
      </c>
      <c r="C42" s="247">
        <v>0</v>
      </c>
      <c r="D42" s="245">
        <v>0</v>
      </c>
      <c r="E42" s="246">
        <v>0</v>
      </c>
      <c r="F42" s="247">
        <v>0</v>
      </c>
      <c r="G42" s="245">
        <v>0</v>
      </c>
      <c r="H42" s="248">
        <v>0</v>
      </c>
      <c r="I42" s="247">
        <v>0</v>
      </c>
      <c r="J42" s="245">
        <v>0</v>
      </c>
      <c r="K42" s="248">
        <v>0</v>
      </c>
      <c r="L42" s="244">
        <v>0</v>
      </c>
      <c r="M42" s="245">
        <v>0</v>
      </c>
      <c r="N42" s="245">
        <v>0</v>
      </c>
      <c r="O42" s="248">
        <v>0</v>
      </c>
    </row>
    <row r="43" spans="1:15" ht="16.5" customHeight="1">
      <c r="A43" s="42" t="s">
        <v>75</v>
      </c>
      <c r="B43" s="270">
        <v>0</v>
      </c>
      <c r="C43" s="250">
        <v>70</v>
      </c>
      <c r="D43" s="245">
        <v>0</v>
      </c>
      <c r="E43" s="246">
        <v>0</v>
      </c>
      <c r="F43" s="250"/>
      <c r="G43" s="245">
        <v>0</v>
      </c>
      <c r="H43" s="248">
        <v>0</v>
      </c>
      <c r="I43" s="277">
        <f t="shared" si="1"/>
        <v>0</v>
      </c>
      <c r="J43" s="252"/>
      <c r="K43" s="253">
        <v>0</v>
      </c>
      <c r="L43" s="249"/>
      <c r="M43" s="252"/>
      <c r="N43" s="252"/>
      <c r="O43" s="253"/>
    </row>
    <row r="44" spans="1:15" ht="16.5" customHeight="1" hidden="1">
      <c r="A44" s="42" t="s">
        <v>82</v>
      </c>
      <c r="B44" s="270">
        <v>0</v>
      </c>
      <c r="C44" s="247">
        <v>0</v>
      </c>
      <c r="D44" s="245">
        <v>0</v>
      </c>
      <c r="E44" s="246">
        <v>0</v>
      </c>
      <c r="F44" s="247">
        <v>0</v>
      </c>
      <c r="G44" s="245">
        <v>0</v>
      </c>
      <c r="H44" s="248">
        <v>0</v>
      </c>
      <c r="I44" s="247">
        <v>0</v>
      </c>
      <c r="J44" s="245">
        <v>0</v>
      </c>
      <c r="K44" s="248">
        <v>0</v>
      </c>
      <c r="L44" s="244">
        <v>0</v>
      </c>
      <c r="M44" s="245">
        <v>0</v>
      </c>
      <c r="N44" s="245">
        <v>0</v>
      </c>
      <c r="O44" s="248">
        <v>0</v>
      </c>
    </row>
    <row r="45" spans="1:15" ht="16.5" customHeight="1">
      <c r="A45" s="42" t="s">
        <v>76</v>
      </c>
      <c r="B45" s="270">
        <v>0</v>
      </c>
      <c r="C45" s="250">
        <v>15</v>
      </c>
      <c r="D45" s="245">
        <v>0</v>
      </c>
      <c r="E45" s="246">
        <v>0</v>
      </c>
      <c r="F45" s="250">
        <v>1</v>
      </c>
      <c r="G45" s="245">
        <v>0</v>
      </c>
      <c r="H45" s="248">
        <v>0</v>
      </c>
      <c r="I45" s="277">
        <f t="shared" si="1"/>
        <v>0</v>
      </c>
      <c r="J45" s="252"/>
      <c r="K45" s="253">
        <v>0</v>
      </c>
      <c r="L45" s="249"/>
      <c r="M45" s="252"/>
      <c r="N45" s="252"/>
      <c r="O45" s="253"/>
    </row>
    <row r="46" spans="1:15" ht="16.5" customHeight="1" hidden="1">
      <c r="A46" s="42" t="s">
        <v>82</v>
      </c>
      <c r="B46" s="270">
        <v>0</v>
      </c>
      <c r="C46" s="247">
        <v>0</v>
      </c>
      <c r="D46" s="245">
        <v>0</v>
      </c>
      <c r="E46" s="246">
        <v>0</v>
      </c>
      <c r="F46" s="247">
        <v>0</v>
      </c>
      <c r="G46" s="245">
        <v>0</v>
      </c>
      <c r="H46" s="248">
        <v>0</v>
      </c>
      <c r="I46" s="247">
        <v>0</v>
      </c>
      <c r="J46" s="245">
        <v>0</v>
      </c>
      <c r="K46" s="248">
        <v>0</v>
      </c>
      <c r="L46" s="244">
        <v>0</v>
      </c>
      <c r="M46" s="245">
        <v>0</v>
      </c>
      <c r="N46" s="245">
        <v>0</v>
      </c>
      <c r="O46" s="248">
        <v>0</v>
      </c>
    </row>
    <row r="47" spans="1:15" ht="16.5" customHeight="1">
      <c r="A47" s="42" t="s">
        <v>77</v>
      </c>
      <c r="B47" s="270">
        <v>0</v>
      </c>
      <c r="C47" s="250">
        <v>68</v>
      </c>
      <c r="D47" s="245">
        <v>0</v>
      </c>
      <c r="E47" s="246">
        <v>0</v>
      </c>
      <c r="F47" s="250"/>
      <c r="G47" s="245">
        <v>0</v>
      </c>
      <c r="H47" s="248">
        <v>0</v>
      </c>
      <c r="I47" s="277">
        <f t="shared" si="1"/>
        <v>0</v>
      </c>
      <c r="J47" s="252"/>
      <c r="K47" s="253">
        <v>0</v>
      </c>
      <c r="L47" s="249"/>
      <c r="M47" s="252"/>
      <c r="N47" s="252"/>
      <c r="O47" s="253"/>
    </row>
    <row r="48" spans="1:15" ht="16.5" customHeight="1" hidden="1">
      <c r="A48" s="42" t="s">
        <v>82</v>
      </c>
      <c r="B48" s="270">
        <v>0</v>
      </c>
      <c r="C48" s="247">
        <v>0</v>
      </c>
      <c r="D48" s="245">
        <v>0</v>
      </c>
      <c r="E48" s="246">
        <v>0</v>
      </c>
      <c r="F48" s="247">
        <v>0</v>
      </c>
      <c r="G48" s="245">
        <v>0</v>
      </c>
      <c r="H48" s="248">
        <v>0</v>
      </c>
      <c r="I48" s="247">
        <v>0</v>
      </c>
      <c r="J48" s="245">
        <v>0</v>
      </c>
      <c r="K48" s="248">
        <v>0</v>
      </c>
      <c r="L48" s="244">
        <v>0</v>
      </c>
      <c r="M48" s="245">
        <v>0</v>
      </c>
      <c r="N48" s="245">
        <v>0</v>
      </c>
      <c r="O48" s="248">
        <v>0</v>
      </c>
    </row>
    <row r="49" spans="1:15" ht="16.5" customHeight="1">
      <c r="A49" s="42" t="s">
        <v>78</v>
      </c>
      <c r="B49" s="270">
        <v>0</v>
      </c>
      <c r="C49" s="250">
        <v>64</v>
      </c>
      <c r="D49" s="245">
        <v>0</v>
      </c>
      <c r="E49" s="246">
        <v>0</v>
      </c>
      <c r="F49" s="250"/>
      <c r="G49" s="245">
        <v>0</v>
      </c>
      <c r="H49" s="248">
        <v>0</v>
      </c>
      <c r="I49" s="277">
        <f t="shared" si="1"/>
        <v>0</v>
      </c>
      <c r="J49" s="252"/>
      <c r="K49" s="253">
        <v>0</v>
      </c>
      <c r="L49" s="249"/>
      <c r="M49" s="252"/>
      <c r="N49" s="252"/>
      <c r="O49" s="253"/>
    </row>
    <row r="50" spans="1:15" ht="16.5" customHeight="1" hidden="1">
      <c r="A50" s="42" t="s">
        <v>82</v>
      </c>
      <c r="B50" s="270">
        <v>0</v>
      </c>
      <c r="C50" s="247">
        <v>0</v>
      </c>
      <c r="D50" s="245">
        <v>0</v>
      </c>
      <c r="E50" s="246">
        <v>0</v>
      </c>
      <c r="F50" s="247">
        <v>0</v>
      </c>
      <c r="G50" s="245">
        <v>0</v>
      </c>
      <c r="H50" s="248">
        <v>0</v>
      </c>
      <c r="I50" s="247">
        <v>0</v>
      </c>
      <c r="J50" s="245">
        <v>0</v>
      </c>
      <c r="K50" s="248">
        <v>0</v>
      </c>
      <c r="L50" s="244">
        <v>0</v>
      </c>
      <c r="M50" s="245">
        <v>0</v>
      </c>
      <c r="N50" s="245">
        <v>0</v>
      </c>
      <c r="O50" s="248">
        <v>0</v>
      </c>
    </row>
    <row r="51" spans="1:15" ht="16.5" customHeight="1">
      <c r="A51" s="42" t="s">
        <v>79</v>
      </c>
      <c r="B51" s="270">
        <v>0</v>
      </c>
      <c r="C51" s="250">
        <v>65</v>
      </c>
      <c r="D51" s="245">
        <v>0</v>
      </c>
      <c r="E51" s="246">
        <v>0</v>
      </c>
      <c r="F51" s="250"/>
      <c r="G51" s="245">
        <v>0</v>
      </c>
      <c r="H51" s="248">
        <v>0</v>
      </c>
      <c r="I51" s="277">
        <f t="shared" si="1"/>
        <v>6</v>
      </c>
      <c r="J51" s="252"/>
      <c r="K51" s="253">
        <v>6</v>
      </c>
      <c r="L51" s="249"/>
      <c r="M51" s="252"/>
      <c r="N51" s="252"/>
      <c r="O51" s="253"/>
    </row>
    <row r="52" spans="1:15" ht="16.5" customHeight="1" hidden="1">
      <c r="A52" s="42" t="s">
        <v>82</v>
      </c>
      <c r="B52" s="270">
        <v>0</v>
      </c>
      <c r="C52" s="247">
        <v>0</v>
      </c>
      <c r="D52" s="245">
        <v>0</v>
      </c>
      <c r="E52" s="246">
        <v>0</v>
      </c>
      <c r="F52" s="247">
        <v>0</v>
      </c>
      <c r="G52" s="245">
        <v>0</v>
      </c>
      <c r="H52" s="248">
        <v>0</v>
      </c>
      <c r="I52" s="247">
        <v>0</v>
      </c>
      <c r="J52" s="245">
        <v>0</v>
      </c>
      <c r="K52" s="248">
        <v>0</v>
      </c>
      <c r="L52" s="244">
        <v>0</v>
      </c>
      <c r="M52" s="245">
        <v>0</v>
      </c>
      <c r="N52" s="245">
        <v>0</v>
      </c>
      <c r="O52" s="248">
        <v>0</v>
      </c>
    </row>
    <row r="53" spans="1:15" ht="16.5" customHeight="1">
      <c r="A53" s="42" t="s">
        <v>80</v>
      </c>
      <c r="B53" s="270">
        <v>0</v>
      </c>
      <c r="C53" s="250">
        <v>128</v>
      </c>
      <c r="D53" s="245">
        <v>0</v>
      </c>
      <c r="E53" s="246">
        <v>0</v>
      </c>
      <c r="F53" s="250"/>
      <c r="G53" s="245">
        <v>0</v>
      </c>
      <c r="H53" s="248">
        <v>0</v>
      </c>
      <c r="I53" s="277">
        <f t="shared" si="1"/>
        <v>0</v>
      </c>
      <c r="J53" s="252"/>
      <c r="K53" s="253">
        <v>0</v>
      </c>
      <c r="L53" s="249"/>
      <c r="M53" s="252"/>
      <c r="N53" s="252"/>
      <c r="O53" s="253"/>
    </row>
    <row r="54" spans="1:15" ht="16.5" customHeight="1" hidden="1">
      <c r="A54" s="43" t="s">
        <v>82</v>
      </c>
      <c r="B54" s="271">
        <v>0</v>
      </c>
      <c r="C54" s="258">
        <v>0</v>
      </c>
      <c r="D54" s="256">
        <v>0</v>
      </c>
      <c r="E54" s="257">
        <v>0</v>
      </c>
      <c r="F54" s="258">
        <v>0</v>
      </c>
      <c r="G54" s="256">
        <v>0</v>
      </c>
      <c r="H54" s="259">
        <v>0</v>
      </c>
      <c r="I54" s="258">
        <v>0</v>
      </c>
      <c r="J54" s="256">
        <v>0</v>
      </c>
      <c r="K54" s="259">
        <v>0</v>
      </c>
      <c r="L54" s="255">
        <v>0</v>
      </c>
      <c r="M54" s="256">
        <v>0</v>
      </c>
      <c r="N54" s="256">
        <v>0</v>
      </c>
      <c r="O54" s="259">
        <v>0</v>
      </c>
    </row>
    <row r="55" spans="1:15" ht="16.5" customHeight="1">
      <c r="A55" s="95" t="s">
        <v>83</v>
      </c>
      <c r="B55" s="272">
        <v>0</v>
      </c>
      <c r="C55" s="264">
        <f>+IF((C29=0)," ",C19/C29)</f>
        <v>18.36751404494382</v>
      </c>
      <c r="D55" s="262">
        <v>0</v>
      </c>
      <c r="E55" s="263">
        <v>0</v>
      </c>
      <c r="F55" s="264">
        <f>+IF((F29=0)," ",F19/F29)</f>
        <v>42</v>
      </c>
      <c r="G55" s="262">
        <v>0</v>
      </c>
      <c r="H55" s="265">
        <v>0</v>
      </c>
      <c r="I55" s="264">
        <v>0</v>
      </c>
      <c r="J55" s="262" t="str">
        <f aca="true" t="shared" si="10" ref="J55:O55">+IF((J29=0)," ",J19/J29)</f>
        <v> </v>
      </c>
      <c r="K55" s="265">
        <f t="shared" si="10"/>
        <v>111.37285714285714</v>
      </c>
      <c r="L55" s="261" t="str">
        <f t="shared" si="10"/>
        <v> </v>
      </c>
      <c r="M55" s="262" t="str">
        <f t="shared" si="10"/>
        <v> </v>
      </c>
      <c r="N55" s="262" t="str">
        <f t="shared" si="10"/>
        <v> </v>
      </c>
      <c r="O55" s="265" t="str">
        <f t="shared" si="10"/>
        <v> </v>
      </c>
    </row>
    <row r="56" ht="16.5" customHeight="1"/>
    <row r="57" spans="1:5" ht="16.5" customHeight="1">
      <c r="A57" s="148" t="s">
        <v>246</v>
      </c>
      <c r="B57" s="46"/>
      <c r="C57" s="102"/>
      <c r="D57" s="102"/>
      <c r="E57" s="102"/>
    </row>
    <row r="58" spans="1:5" ht="16.5" customHeight="1">
      <c r="A58" s="46"/>
      <c r="B58" s="46"/>
      <c r="C58" s="102"/>
      <c r="D58" s="102"/>
      <c r="E58" s="102"/>
    </row>
    <row r="59" spans="1:5" ht="16.5" customHeight="1">
      <c r="A59" s="46"/>
      <c r="B59" s="46"/>
      <c r="C59" s="102"/>
      <c r="D59" s="102"/>
      <c r="E59" s="102"/>
    </row>
    <row r="60" spans="1:5" ht="16.5" customHeight="1">
      <c r="A60" s="46"/>
      <c r="B60" s="46"/>
      <c r="C60" s="102"/>
      <c r="D60" s="102"/>
      <c r="E60" s="102"/>
    </row>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sheetData>
  <sheetProtection password="CC31" sheet="1" objects="1" scenarios="1"/>
  <mergeCells count="11">
    <mergeCell ref="F10:F11"/>
    <mergeCell ref="I10:I11"/>
    <mergeCell ref="A5:O5"/>
    <mergeCell ref="A7:O7"/>
    <mergeCell ref="A8:O8"/>
    <mergeCell ref="D10:E10"/>
    <mergeCell ref="G10:H10"/>
    <mergeCell ref="J10:O10"/>
    <mergeCell ref="A10:A11"/>
    <mergeCell ref="B10:B11"/>
    <mergeCell ref="C10:C11"/>
  </mergeCells>
  <printOptions/>
  <pageMargins left="2.33" right="0.75" top="0.23" bottom="0.15" header="0.19" footer="0.08"/>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5:Q60"/>
  <sheetViews>
    <sheetView showGridLines="0"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C19" sqref="C19"/>
    </sheetView>
  </sheetViews>
  <sheetFormatPr defaultColWidth="9.00390625" defaultRowHeight="12.75"/>
  <cols>
    <col min="1" max="1" width="31.75390625" style="35" customWidth="1"/>
    <col min="2" max="8" width="14.75390625" style="35" customWidth="1"/>
    <col min="9" max="15" width="14.75390625" style="35" hidden="1" customWidth="1"/>
    <col min="16" max="16384" width="9.125" style="35" customWidth="1"/>
  </cols>
  <sheetData>
    <row r="3" ht="16.5" customHeight="1"/>
    <row r="4" ht="16.5" customHeight="1"/>
    <row r="5" spans="1:15" ht="16.5" customHeight="1">
      <c r="A5" s="523" t="s">
        <v>215</v>
      </c>
      <c r="B5" s="523"/>
      <c r="C5" s="523"/>
      <c r="D5" s="523"/>
      <c r="E5" s="523"/>
      <c r="F5" s="523"/>
      <c r="G5" s="523"/>
      <c r="H5" s="523"/>
      <c r="I5" s="523"/>
      <c r="J5" s="523"/>
      <c r="K5" s="523"/>
      <c r="L5" s="523"/>
      <c r="M5" s="523"/>
      <c r="N5" s="523"/>
      <c r="O5" s="523"/>
    </row>
    <row r="6" spans="1:9" ht="16.5" customHeight="1">
      <c r="A6" s="36"/>
      <c r="B6" s="36"/>
      <c r="C6" s="36"/>
      <c r="D6" s="36"/>
      <c r="E6" s="36"/>
      <c r="F6" s="36"/>
      <c r="G6" s="36"/>
      <c r="H6" s="36"/>
      <c r="I6" s="36"/>
    </row>
    <row r="7" spans="1:15" ht="16.5" customHeight="1">
      <c r="A7" s="525" t="s">
        <v>245</v>
      </c>
      <c r="B7" s="525"/>
      <c r="C7" s="525"/>
      <c r="D7" s="525"/>
      <c r="E7" s="525"/>
      <c r="F7" s="525"/>
      <c r="G7" s="525"/>
      <c r="H7" s="525"/>
      <c r="I7" s="525"/>
      <c r="J7" s="526"/>
      <c r="K7" s="526"/>
      <c r="L7" s="526"/>
      <c r="M7" s="526"/>
      <c r="N7" s="526"/>
      <c r="O7" s="526"/>
    </row>
    <row r="8" spans="1:15" ht="16.5" customHeight="1">
      <c r="A8" s="525" t="s">
        <v>251</v>
      </c>
      <c r="B8" s="525"/>
      <c r="C8" s="525"/>
      <c r="D8" s="525"/>
      <c r="E8" s="525"/>
      <c r="F8" s="525"/>
      <c r="G8" s="525"/>
      <c r="H8" s="525"/>
      <c r="I8" s="525"/>
      <c r="J8" s="525"/>
      <c r="K8" s="525"/>
      <c r="L8" s="525"/>
      <c r="M8" s="525"/>
      <c r="N8" s="525"/>
      <c r="O8" s="525"/>
    </row>
    <row r="9" spans="8:17" ht="16.5" customHeight="1">
      <c r="H9" s="505" t="s">
        <v>237</v>
      </c>
      <c r="I9" s="71"/>
      <c r="K9" s="23" t="s">
        <v>209</v>
      </c>
      <c r="O9" s="71"/>
      <c r="P9" s="124"/>
      <c r="Q9"/>
    </row>
    <row r="10" spans="1:15" ht="12.75" customHeight="1">
      <c r="A10" s="528"/>
      <c r="B10" s="522" t="s">
        <v>1</v>
      </c>
      <c r="C10" s="522" t="s">
        <v>126</v>
      </c>
      <c r="D10" s="511" t="s">
        <v>33</v>
      </c>
      <c r="E10" s="506"/>
      <c r="F10" s="522" t="s">
        <v>127</v>
      </c>
      <c r="G10" s="511" t="s">
        <v>33</v>
      </c>
      <c r="H10" s="506"/>
      <c r="I10" s="522" t="s">
        <v>214</v>
      </c>
      <c r="J10" s="511" t="s">
        <v>33</v>
      </c>
      <c r="K10" s="507"/>
      <c r="L10" s="507"/>
      <c r="M10" s="507"/>
      <c r="N10" s="507"/>
      <c r="O10" s="506"/>
    </row>
    <row r="11" spans="1:15" ht="63.75" customHeight="1">
      <c r="A11" s="508"/>
      <c r="B11" s="510"/>
      <c r="C11" s="510"/>
      <c r="D11" s="37" t="s">
        <v>34</v>
      </c>
      <c r="E11" s="37" t="s">
        <v>35</v>
      </c>
      <c r="F11" s="510"/>
      <c r="G11" s="37" t="s">
        <v>34</v>
      </c>
      <c r="H11" s="37" t="s">
        <v>35</v>
      </c>
      <c r="I11" s="510"/>
      <c r="J11" s="38" t="s">
        <v>85</v>
      </c>
      <c r="K11" s="38" t="s">
        <v>81</v>
      </c>
      <c r="L11" s="38" t="s">
        <v>37</v>
      </c>
      <c r="M11" s="38" t="s">
        <v>40</v>
      </c>
      <c r="N11" s="38" t="s">
        <v>38</v>
      </c>
      <c r="O11" s="38" t="s">
        <v>39</v>
      </c>
    </row>
    <row r="12" spans="1:15" ht="16.5" customHeight="1">
      <c r="A12" s="21" t="s">
        <v>66</v>
      </c>
      <c r="B12" s="174">
        <f aca="true" t="shared" si="0" ref="B12:B28">C12+F12+I12</f>
        <v>6000</v>
      </c>
      <c r="C12" s="175">
        <v>6000</v>
      </c>
      <c r="D12" s="176">
        <v>0</v>
      </c>
      <c r="E12" s="177">
        <v>0</v>
      </c>
      <c r="F12" s="178"/>
      <c r="G12" s="176">
        <v>0</v>
      </c>
      <c r="H12" s="179">
        <v>0</v>
      </c>
      <c r="I12" s="180">
        <f aca="true" t="shared" si="1" ref="I12:I53">SUM(J12:O12)</f>
        <v>0</v>
      </c>
      <c r="J12" s="181"/>
      <c r="K12" s="181"/>
      <c r="L12" s="181"/>
      <c r="M12" s="181"/>
      <c r="N12" s="181"/>
      <c r="O12" s="182"/>
    </row>
    <row r="13" spans="1:15" ht="16.5" customHeight="1">
      <c r="A13" s="39" t="s">
        <v>67</v>
      </c>
      <c r="B13" s="183">
        <f t="shared" si="0"/>
        <v>6000</v>
      </c>
      <c r="C13" s="184">
        <v>6000</v>
      </c>
      <c r="D13" s="185">
        <v>0</v>
      </c>
      <c r="E13" s="186">
        <v>0</v>
      </c>
      <c r="F13" s="187"/>
      <c r="G13" s="185">
        <v>0</v>
      </c>
      <c r="H13" s="188">
        <v>0</v>
      </c>
      <c r="I13" s="189">
        <f t="shared" si="1"/>
        <v>0</v>
      </c>
      <c r="J13" s="190"/>
      <c r="K13" s="190"/>
      <c r="L13" s="190"/>
      <c r="M13" s="190"/>
      <c r="N13" s="190"/>
      <c r="O13" s="191"/>
    </row>
    <row r="14" spans="1:15" ht="24.75" customHeight="1">
      <c r="A14" s="67" t="s">
        <v>210</v>
      </c>
      <c r="B14" s="174">
        <f t="shared" si="0"/>
        <v>0</v>
      </c>
      <c r="C14" s="180">
        <f>SUM(D14:E14)</f>
        <v>0</v>
      </c>
      <c r="D14" s="181"/>
      <c r="E14" s="192"/>
      <c r="F14" s="193">
        <f>SUM(G14:H14)</f>
        <v>0</v>
      </c>
      <c r="G14" s="181"/>
      <c r="H14" s="182"/>
      <c r="I14" s="180">
        <f t="shared" si="1"/>
        <v>0</v>
      </c>
      <c r="J14" s="181"/>
      <c r="K14" s="181"/>
      <c r="L14" s="181"/>
      <c r="M14" s="181"/>
      <c r="N14" s="181"/>
      <c r="O14" s="182"/>
    </row>
    <row r="15" spans="1:15" ht="16.5" customHeight="1">
      <c r="A15" s="22" t="s">
        <v>9</v>
      </c>
      <c r="B15" s="194">
        <f t="shared" si="0"/>
        <v>0</v>
      </c>
      <c r="C15" s="195">
        <f>SUM(D15:E15)</f>
        <v>0</v>
      </c>
      <c r="D15" s="196"/>
      <c r="E15" s="197"/>
      <c r="F15" s="198">
        <f>SUM(G15:H15)</f>
        <v>0</v>
      </c>
      <c r="G15" s="196"/>
      <c r="H15" s="199"/>
      <c r="I15" s="195">
        <f t="shared" si="1"/>
        <v>0</v>
      </c>
      <c r="J15" s="196"/>
      <c r="K15" s="196"/>
      <c r="L15" s="196"/>
      <c r="M15" s="196"/>
      <c r="N15" s="196"/>
      <c r="O15" s="199"/>
    </row>
    <row r="16" spans="1:15" ht="16.5" customHeight="1">
      <c r="A16" s="22" t="s">
        <v>10</v>
      </c>
      <c r="B16" s="194">
        <f t="shared" si="0"/>
        <v>0</v>
      </c>
      <c r="C16" s="195">
        <f>SUM(D16:E16)</f>
        <v>0</v>
      </c>
      <c r="D16" s="196"/>
      <c r="E16" s="197"/>
      <c r="F16" s="198">
        <f>SUM(G16:H16)</f>
        <v>0</v>
      </c>
      <c r="G16" s="196"/>
      <c r="H16" s="199"/>
      <c r="I16" s="195">
        <f t="shared" si="1"/>
        <v>0</v>
      </c>
      <c r="J16" s="196"/>
      <c r="K16" s="196"/>
      <c r="L16" s="196"/>
      <c r="M16" s="196"/>
      <c r="N16" s="196"/>
      <c r="O16" s="199"/>
    </row>
    <row r="17" spans="1:15" ht="24.75" customHeight="1">
      <c r="A17" s="24" t="s">
        <v>109</v>
      </c>
      <c r="B17" s="194">
        <f t="shared" si="0"/>
        <v>0</v>
      </c>
      <c r="C17" s="195">
        <f>SUM(D17:E17)</f>
        <v>0</v>
      </c>
      <c r="D17" s="200"/>
      <c r="E17" s="201"/>
      <c r="F17" s="198">
        <f>SUM(G17:H17)</f>
        <v>0</v>
      </c>
      <c r="G17" s="200"/>
      <c r="H17" s="202"/>
      <c r="I17" s="195">
        <f t="shared" si="1"/>
        <v>0</v>
      </c>
      <c r="J17" s="200"/>
      <c r="K17" s="200"/>
      <c r="L17" s="200"/>
      <c r="M17" s="200"/>
      <c r="N17" s="200"/>
      <c r="O17" s="202"/>
    </row>
    <row r="18" spans="1:15" ht="16.5" customHeight="1">
      <c r="A18" s="24" t="s">
        <v>68</v>
      </c>
      <c r="B18" s="183">
        <f t="shared" si="0"/>
        <v>0</v>
      </c>
      <c r="C18" s="189">
        <f aca="true" t="shared" si="2" ref="C18:O18">C14-C15-C16-C17</f>
        <v>0</v>
      </c>
      <c r="D18" s="185">
        <f t="shared" si="2"/>
        <v>0</v>
      </c>
      <c r="E18" s="186">
        <f t="shared" si="2"/>
        <v>0</v>
      </c>
      <c r="F18" s="203">
        <f>F14-F15-F16-F17</f>
        <v>0</v>
      </c>
      <c r="G18" s="185">
        <f>G14-G15-G16-G17</f>
        <v>0</v>
      </c>
      <c r="H18" s="188">
        <f>H14-H15-H16-H17</f>
        <v>0</v>
      </c>
      <c r="I18" s="189">
        <f t="shared" si="2"/>
        <v>0</v>
      </c>
      <c r="J18" s="185">
        <f t="shared" si="2"/>
        <v>0</v>
      </c>
      <c r="K18" s="185">
        <f t="shared" si="2"/>
        <v>0</v>
      </c>
      <c r="L18" s="185">
        <f t="shared" si="2"/>
        <v>0</v>
      </c>
      <c r="M18" s="185">
        <f t="shared" si="2"/>
        <v>0</v>
      </c>
      <c r="N18" s="185">
        <f t="shared" si="2"/>
        <v>0</v>
      </c>
      <c r="O18" s="188">
        <f t="shared" si="2"/>
        <v>0</v>
      </c>
    </row>
    <row r="19" spans="1:15" ht="16.5" customHeight="1">
      <c r="A19" s="41" t="s">
        <v>110</v>
      </c>
      <c r="B19" s="213">
        <f t="shared" si="0"/>
        <v>4321.86</v>
      </c>
      <c r="C19" s="205">
        <f aca="true" t="shared" si="3" ref="C19:C27">SUM(D19:E19)</f>
        <v>4321.86</v>
      </c>
      <c r="D19" s="206">
        <v>4321.86</v>
      </c>
      <c r="E19" s="207"/>
      <c r="F19" s="208">
        <f aca="true" t="shared" si="4" ref="F19:F27">SUM(G19:H19)</f>
        <v>0</v>
      </c>
      <c r="G19" s="206"/>
      <c r="H19" s="209"/>
      <c r="I19" s="205">
        <f t="shared" si="1"/>
        <v>0</v>
      </c>
      <c r="J19" s="206"/>
      <c r="K19" s="206"/>
      <c r="L19" s="206"/>
      <c r="M19" s="206"/>
      <c r="N19" s="206"/>
      <c r="O19" s="209"/>
    </row>
    <row r="20" spans="1:15" ht="16.5" customHeight="1">
      <c r="A20" s="44" t="s">
        <v>36</v>
      </c>
      <c r="B20" s="204">
        <f t="shared" si="0"/>
        <v>3887.71</v>
      </c>
      <c r="C20" s="210">
        <f t="shared" si="3"/>
        <v>3887.71</v>
      </c>
      <c r="D20" s="211">
        <v>3887.71</v>
      </c>
      <c r="E20" s="214"/>
      <c r="F20" s="215">
        <f t="shared" si="4"/>
        <v>0</v>
      </c>
      <c r="G20" s="211"/>
      <c r="H20" s="212"/>
      <c r="I20" s="210">
        <f t="shared" si="1"/>
        <v>0</v>
      </c>
      <c r="J20" s="211"/>
      <c r="K20" s="211"/>
      <c r="L20" s="211"/>
      <c r="M20" s="211"/>
      <c r="N20" s="211"/>
      <c r="O20" s="212"/>
    </row>
    <row r="21" spans="1:15" ht="16.5" customHeight="1">
      <c r="A21" s="20" t="s">
        <v>20</v>
      </c>
      <c r="B21" s="213">
        <f t="shared" si="0"/>
        <v>3887.71</v>
      </c>
      <c r="C21" s="205">
        <f t="shared" si="3"/>
        <v>3887.71</v>
      </c>
      <c r="D21" s="216">
        <f aca="true" t="shared" si="5" ref="D21:M21">D22+D25</f>
        <v>3887.71</v>
      </c>
      <c r="E21" s="217">
        <f t="shared" si="5"/>
        <v>0</v>
      </c>
      <c r="F21" s="208">
        <f t="shared" si="4"/>
        <v>0</v>
      </c>
      <c r="G21" s="216">
        <f>G22+G25</f>
        <v>0</v>
      </c>
      <c r="H21" s="218">
        <f>H22+H25</f>
        <v>0</v>
      </c>
      <c r="I21" s="205">
        <f t="shared" si="1"/>
        <v>0</v>
      </c>
      <c r="J21" s="216">
        <f t="shared" si="5"/>
        <v>0</v>
      </c>
      <c r="K21" s="216">
        <f t="shared" si="5"/>
        <v>0</v>
      </c>
      <c r="L21" s="216">
        <f t="shared" si="5"/>
        <v>0</v>
      </c>
      <c r="M21" s="216">
        <f t="shared" si="5"/>
        <v>0</v>
      </c>
      <c r="N21" s="216">
        <f>N22+N25</f>
        <v>0</v>
      </c>
      <c r="O21" s="218">
        <f>O22+O25</f>
        <v>0</v>
      </c>
    </row>
    <row r="22" spans="1:15" ht="24.75" customHeight="1">
      <c r="A22" s="22" t="s">
        <v>146</v>
      </c>
      <c r="B22" s="194">
        <f t="shared" si="0"/>
        <v>3887.71</v>
      </c>
      <c r="C22" s="195">
        <f t="shared" si="3"/>
        <v>3887.71</v>
      </c>
      <c r="D22" s="221">
        <f>D23+D24</f>
        <v>3887.71</v>
      </c>
      <c r="E22" s="222">
        <f>E23+E24</f>
        <v>0</v>
      </c>
      <c r="F22" s="193">
        <f t="shared" si="4"/>
        <v>0</v>
      </c>
      <c r="G22" s="176">
        <f>G23+G24</f>
        <v>0</v>
      </c>
      <c r="H22" s="179">
        <f>H23+H24</f>
        <v>0</v>
      </c>
      <c r="I22" s="195">
        <f t="shared" si="1"/>
        <v>0</v>
      </c>
      <c r="J22" s="221">
        <f aca="true" t="shared" si="6" ref="J22:O22">J23+J24</f>
        <v>0</v>
      </c>
      <c r="K22" s="221">
        <f t="shared" si="6"/>
        <v>0</v>
      </c>
      <c r="L22" s="221">
        <f t="shared" si="6"/>
        <v>0</v>
      </c>
      <c r="M22" s="221">
        <f t="shared" si="6"/>
        <v>0</v>
      </c>
      <c r="N22" s="221">
        <f t="shared" si="6"/>
        <v>0</v>
      </c>
      <c r="O22" s="225">
        <f t="shared" si="6"/>
        <v>0</v>
      </c>
    </row>
    <row r="23" spans="1:15" ht="16.5" customHeight="1">
      <c r="A23" s="24" t="s">
        <v>144</v>
      </c>
      <c r="B23" s="230">
        <f t="shared" si="0"/>
        <v>0</v>
      </c>
      <c r="C23" s="223">
        <f t="shared" si="3"/>
        <v>0</v>
      </c>
      <c r="D23" s="200"/>
      <c r="E23" s="201"/>
      <c r="F23" s="224">
        <f t="shared" si="4"/>
        <v>0</v>
      </c>
      <c r="G23" s="200"/>
      <c r="H23" s="202"/>
      <c r="I23" s="223">
        <f t="shared" si="1"/>
        <v>0</v>
      </c>
      <c r="J23" s="266">
        <v>0</v>
      </c>
      <c r="K23" s="266">
        <v>0</v>
      </c>
      <c r="L23" s="266">
        <v>0</v>
      </c>
      <c r="M23" s="266">
        <v>0</v>
      </c>
      <c r="N23" s="266">
        <v>0</v>
      </c>
      <c r="O23" s="267">
        <v>0</v>
      </c>
    </row>
    <row r="24" spans="1:15" ht="16.5" customHeight="1">
      <c r="A24" s="24" t="s">
        <v>145</v>
      </c>
      <c r="B24" s="230">
        <f t="shared" si="0"/>
        <v>3887.71</v>
      </c>
      <c r="C24" s="223">
        <f t="shared" si="3"/>
        <v>3887.71</v>
      </c>
      <c r="D24" s="200">
        <v>3887.71</v>
      </c>
      <c r="E24" s="201"/>
      <c r="F24" s="224">
        <f t="shared" si="4"/>
        <v>0</v>
      </c>
      <c r="G24" s="200"/>
      <c r="H24" s="202"/>
      <c r="I24" s="223">
        <f t="shared" si="1"/>
        <v>0</v>
      </c>
      <c r="J24" s="200"/>
      <c r="K24" s="200"/>
      <c r="L24" s="200"/>
      <c r="M24" s="200"/>
      <c r="N24" s="200"/>
      <c r="O24" s="202"/>
    </row>
    <row r="25" spans="1:15" ht="24.75" customHeight="1">
      <c r="A25" s="21" t="s">
        <v>15</v>
      </c>
      <c r="B25" s="174">
        <f t="shared" si="0"/>
        <v>0</v>
      </c>
      <c r="C25" s="180">
        <f t="shared" si="3"/>
        <v>0</v>
      </c>
      <c r="D25" s="176">
        <f>D26+D27</f>
        <v>0</v>
      </c>
      <c r="E25" s="177">
        <f>E26+E27</f>
        <v>0</v>
      </c>
      <c r="F25" s="193">
        <f t="shared" si="4"/>
        <v>0</v>
      </c>
      <c r="G25" s="176">
        <f>G26+G27</f>
        <v>0</v>
      </c>
      <c r="H25" s="179">
        <f>H26+H27</f>
        <v>0</v>
      </c>
      <c r="I25" s="180">
        <f t="shared" si="1"/>
        <v>0</v>
      </c>
      <c r="J25" s="176">
        <f aca="true" t="shared" si="7" ref="J25:O25">J26+J27</f>
        <v>0</v>
      </c>
      <c r="K25" s="176">
        <f t="shared" si="7"/>
        <v>0</v>
      </c>
      <c r="L25" s="176">
        <f t="shared" si="7"/>
        <v>0</v>
      </c>
      <c r="M25" s="176">
        <f t="shared" si="7"/>
        <v>0</v>
      </c>
      <c r="N25" s="176">
        <f t="shared" si="7"/>
        <v>0</v>
      </c>
      <c r="O25" s="179">
        <f t="shared" si="7"/>
        <v>0</v>
      </c>
    </row>
    <row r="26" spans="1:15" ht="16.5" customHeight="1">
      <c r="A26" s="22" t="s">
        <v>144</v>
      </c>
      <c r="B26" s="194">
        <f t="shared" si="0"/>
        <v>0</v>
      </c>
      <c r="C26" s="195">
        <f t="shared" si="3"/>
        <v>0</v>
      </c>
      <c r="D26" s="196"/>
      <c r="E26" s="197"/>
      <c r="F26" s="198">
        <f t="shared" si="4"/>
        <v>0</v>
      </c>
      <c r="G26" s="196"/>
      <c r="H26" s="199"/>
      <c r="I26" s="195">
        <f t="shared" si="1"/>
        <v>0</v>
      </c>
      <c r="J26" s="221">
        <v>0</v>
      </c>
      <c r="K26" s="221">
        <v>0</v>
      </c>
      <c r="L26" s="221">
        <v>0</v>
      </c>
      <c r="M26" s="221">
        <v>0</v>
      </c>
      <c r="N26" s="221">
        <v>0</v>
      </c>
      <c r="O26" s="225">
        <v>0</v>
      </c>
    </row>
    <row r="27" spans="1:15" ht="16.5" customHeight="1">
      <c r="A27" s="39" t="s">
        <v>145</v>
      </c>
      <c r="B27" s="183">
        <f t="shared" si="0"/>
        <v>0</v>
      </c>
      <c r="C27" s="189">
        <f t="shared" si="3"/>
        <v>0</v>
      </c>
      <c r="D27" s="190"/>
      <c r="E27" s="231"/>
      <c r="F27" s="203">
        <f t="shared" si="4"/>
        <v>0</v>
      </c>
      <c r="G27" s="190"/>
      <c r="H27" s="191"/>
      <c r="I27" s="189">
        <f t="shared" si="1"/>
        <v>0</v>
      </c>
      <c r="J27" s="190"/>
      <c r="K27" s="190"/>
      <c r="L27" s="190"/>
      <c r="M27" s="190"/>
      <c r="N27" s="190"/>
      <c r="O27" s="191"/>
    </row>
    <row r="28" spans="1:15" ht="24.75" customHeight="1">
      <c r="A28" s="154" t="s">
        <v>212</v>
      </c>
      <c r="B28" s="268">
        <f t="shared" si="0"/>
        <v>434.14999999999964</v>
      </c>
      <c r="C28" s="232">
        <f>C18+C19-C21</f>
        <v>434.14999999999964</v>
      </c>
      <c r="D28" s="233">
        <f aca="true" t="shared" si="8" ref="D28:O28">D18+D19-D21</f>
        <v>434.14999999999964</v>
      </c>
      <c r="E28" s="234">
        <f t="shared" si="8"/>
        <v>0</v>
      </c>
      <c r="F28" s="235">
        <f t="shared" si="8"/>
        <v>0</v>
      </c>
      <c r="G28" s="233">
        <f t="shared" si="8"/>
        <v>0</v>
      </c>
      <c r="H28" s="236">
        <f t="shared" si="8"/>
        <v>0</v>
      </c>
      <c r="I28" s="232">
        <f t="shared" si="8"/>
        <v>0</v>
      </c>
      <c r="J28" s="233">
        <f t="shared" si="8"/>
        <v>0</v>
      </c>
      <c r="K28" s="233">
        <f t="shared" si="8"/>
        <v>0</v>
      </c>
      <c r="L28" s="233">
        <f t="shared" si="8"/>
        <v>0</v>
      </c>
      <c r="M28" s="233">
        <f t="shared" si="8"/>
        <v>0</v>
      </c>
      <c r="N28" s="233">
        <f t="shared" si="8"/>
        <v>0</v>
      </c>
      <c r="O28" s="236">
        <f t="shared" si="8"/>
        <v>0</v>
      </c>
    </row>
    <row r="29" spans="1:15" ht="45" customHeight="1">
      <c r="A29" s="45" t="s">
        <v>93</v>
      </c>
      <c r="B29" s="269">
        <v>0</v>
      </c>
      <c r="C29" s="241">
        <f aca="true" t="shared" si="9" ref="C29:O29">C31+C33+C35+C37+C39+C41+C43+C45+C47+C49+C51+C53</f>
        <v>221</v>
      </c>
      <c r="D29" s="239">
        <v>0</v>
      </c>
      <c r="E29" s="240">
        <v>0</v>
      </c>
      <c r="F29" s="241">
        <f>F31+F33+F35+F37+F39+F41+F43+F45+F47+F49+F51+F53</f>
        <v>0</v>
      </c>
      <c r="G29" s="239">
        <v>0</v>
      </c>
      <c r="H29" s="242">
        <v>0</v>
      </c>
      <c r="I29" s="238">
        <f t="shared" si="1"/>
        <v>0</v>
      </c>
      <c r="J29" s="239">
        <f t="shared" si="9"/>
        <v>0</v>
      </c>
      <c r="K29" s="239">
        <f t="shared" si="9"/>
        <v>0</v>
      </c>
      <c r="L29" s="239">
        <f t="shared" si="9"/>
        <v>0</v>
      </c>
      <c r="M29" s="239">
        <f t="shared" si="9"/>
        <v>0</v>
      </c>
      <c r="N29" s="239">
        <f t="shared" si="9"/>
        <v>0</v>
      </c>
      <c r="O29" s="242">
        <f t="shared" si="9"/>
        <v>0</v>
      </c>
    </row>
    <row r="30" spans="1:15" ht="16.5" customHeight="1" hidden="1">
      <c r="A30" s="42" t="s">
        <v>82</v>
      </c>
      <c r="B30" s="270">
        <v>0</v>
      </c>
      <c r="C30" s="247">
        <v>0</v>
      </c>
      <c r="D30" s="245">
        <v>0</v>
      </c>
      <c r="E30" s="246">
        <v>0</v>
      </c>
      <c r="F30" s="247">
        <v>0</v>
      </c>
      <c r="G30" s="245">
        <v>0</v>
      </c>
      <c r="H30" s="248">
        <v>0</v>
      </c>
      <c r="I30" s="244">
        <v>0</v>
      </c>
      <c r="J30" s="245">
        <v>0</v>
      </c>
      <c r="K30" s="245">
        <v>0</v>
      </c>
      <c r="L30" s="245">
        <v>0</v>
      </c>
      <c r="M30" s="245">
        <v>0</v>
      </c>
      <c r="N30" s="245">
        <v>0</v>
      </c>
      <c r="O30" s="248">
        <v>0</v>
      </c>
    </row>
    <row r="31" spans="1:15" ht="16.5" customHeight="1">
      <c r="A31" s="42" t="s">
        <v>69</v>
      </c>
      <c r="B31" s="270">
        <v>0</v>
      </c>
      <c r="C31" s="250">
        <v>20</v>
      </c>
      <c r="D31" s="245">
        <v>0</v>
      </c>
      <c r="E31" s="246">
        <v>0</v>
      </c>
      <c r="F31" s="250"/>
      <c r="G31" s="245">
        <v>0</v>
      </c>
      <c r="H31" s="248">
        <v>0</v>
      </c>
      <c r="I31" s="251">
        <f t="shared" si="1"/>
        <v>0</v>
      </c>
      <c r="J31" s="252"/>
      <c r="K31" s="252"/>
      <c r="L31" s="252"/>
      <c r="M31" s="252"/>
      <c r="N31" s="252"/>
      <c r="O31" s="253"/>
    </row>
    <row r="32" spans="1:15" ht="16.5" customHeight="1" hidden="1">
      <c r="A32" s="42" t="s">
        <v>82</v>
      </c>
      <c r="B32" s="270">
        <v>0</v>
      </c>
      <c r="C32" s="247">
        <v>0</v>
      </c>
      <c r="D32" s="245">
        <v>0</v>
      </c>
      <c r="E32" s="246">
        <v>0</v>
      </c>
      <c r="F32" s="247">
        <v>0</v>
      </c>
      <c r="G32" s="245">
        <v>0</v>
      </c>
      <c r="H32" s="248">
        <v>0</v>
      </c>
      <c r="I32" s="244">
        <v>0</v>
      </c>
      <c r="J32" s="245">
        <v>0</v>
      </c>
      <c r="K32" s="245">
        <v>0</v>
      </c>
      <c r="L32" s="245">
        <v>0</v>
      </c>
      <c r="M32" s="245">
        <v>0</v>
      </c>
      <c r="N32" s="245">
        <v>0</v>
      </c>
      <c r="O32" s="248">
        <v>0</v>
      </c>
    </row>
    <row r="33" spans="1:15" ht="16.5" customHeight="1">
      <c r="A33" s="42" t="s">
        <v>70</v>
      </c>
      <c r="B33" s="270">
        <v>0</v>
      </c>
      <c r="C33" s="250">
        <v>20</v>
      </c>
      <c r="D33" s="245">
        <v>0</v>
      </c>
      <c r="E33" s="246">
        <v>0</v>
      </c>
      <c r="F33" s="250"/>
      <c r="G33" s="245">
        <v>0</v>
      </c>
      <c r="H33" s="248">
        <v>0</v>
      </c>
      <c r="I33" s="251">
        <f t="shared" si="1"/>
        <v>0</v>
      </c>
      <c r="J33" s="252"/>
      <c r="K33" s="252"/>
      <c r="L33" s="252"/>
      <c r="M33" s="252"/>
      <c r="N33" s="252"/>
      <c r="O33" s="253"/>
    </row>
    <row r="34" spans="1:15" ht="16.5" customHeight="1" hidden="1">
      <c r="A34" s="42" t="s">
        <v>82</v>
      </c>
      <c r="B34" s="270">
        <v>0</v>
      </c>
      <c r="C34" s="247">
        <v>0</v>
      </c>
      <c r="D34" s="245">
        <v>0</v>
      </c>
      <c r="E34" s="246">
        <v>0</v>
      </c>
      <c r="F34" s="247">
        <v>0</v>
      </c>
      <c r="G34" s="245">
        <v>0</v>
      </c>
      <c r="H34" s="248">
        <v>0</v>
      </c>
      <c r="I34" s="244">
        <v>0</v>
      </c>
      <c r="J34" s="245">
        <v>0</v>
      </c>
      <c r="K34" s="245">
        <v>0</v>
      </c>
      <c r="L34" s="245">
        <v>0</v>
      </c>
      <c r="M34" s="245">
        <v>0</v>
      </c>
      <c r="N34" s="245">
        <v>0</v>
      </c>
      <c r="O34" s="248">
        <v>0</v>
      </c>
    </row>
    <row r="35" spans="1:15" ht="16.5" customHeight="1">
      <c r="A35" s="42" t="s">
        <v>71</v>
      </c>
      <c r="B35" s="270">
        <v>0</v>
      </c>
      <c r="C35" s="250">
        <v>26</v>
      </c>
      <c r="D35" s="245">
        <v>0</v>
      </c>
      <c r="E35" s="246">
        <v>0</v>
      </c>
      <c r="F35" s="250"/>
      <c r="G35" s="245">
        <v>0</v>
      </c>
      <c r="H35" s="248">
        <v>0</v>
      </c>
      <c r="I35" s="251">
        <f t="shared" si="1"/>
        <v>0</v>
      </c>
      <c r="J35" s="252"/>
      <c r="K35" s="252"/>
      <c r="L35" s="252"/>
      <c r="M35" s="252"/>
      <c r="N35" s="252"/>
      <c r="O35" s="253"/>
    </row>
    <row r="36" spans="1:15" ht="16.5" customHeight="1" hidden="1">
      <c r="A36" s="42" t="s">
        <v>82</v>
      </c>
      <c r="B36" s="270">
        <v>0</v>
      </c>
      <c r="C36" s="247">
        <v>0</v>
      </c>
      <c r="D36" s="245">
        <v>0</v>
      </c>
      <c r="E36" s="246">
        <v>0</v>
      </c>
      <c r="F36" s="247">
        <v>0</v>
      </c>
      <c r="G36" s="245">
        <v>0</v>
      </c>
      <c r="H36" s="248">
        <v>0</v>
      </c>
      <c r="I36" s="244">
        <v>0</v>
      </c>
      <c r="J36" s="245">
        <v>0</v>
      </c>
      <c r="K36" s="245">
        <v>0</v>
      </c>
      <c r="L36" s="245">
        <v>0</v>
      </c>
      <c r="M36" s="245">
        <v>0</v>
      </c>
      <c r="N36" s="245">
        <v>0</v>
      </c>
      <c r="O36" s="248">
        <v>0</v>
      </c>
    </row>
    <row r="37" spans="1:15" ht="16.5" customHeight="1">
      <c r="A37" s="42" t="s">
        <v>72</v>
      </c>
      <c r="B37" s="270">
        <v>0</v>
      </c>
      <c r="C37" s="250">
        <v>28</v>
      </c>
      <c r="D37" s="245">
        <v>0</v>
      </c>
      <c r="E37" s="246">
        <v>0</v>
      </c>
      <c r="F37" s="250"/>
      <c r="G37" s="245">
        <v>0</v>
      </c>
      <c r="H37" s="248">
        <v>0</v>
      </c>
      <c r="I37" s="251">
        <f t="shared" si="1"/>
        <v>0</v>
      </c>
      <c r="J37" s="252"/>
      <c r="K37" s="252"/>
      <c r="L37" s="252"/>
      <c r="M37" s="252"/>
      <c r="N37" s="252"/>
      <c r="O37" s="253"/>
    </row>
    <row r="38" spans="1:15" ht="16.5" customHeight="1" hidden="1">
      <c r="A38" s="42" t="s">
        <v>82</v>
      </c>
      <c r="B38" s="270">
        <v>0</v>
      </c>
      <c r="C38" s="247">
        <v>0</v>
      </c>
      <c r="D38" s="245">
        <v>0</v>
      </c>
      <c r="E38" s="246">
        <v>0</v>
      </c>
      <c r="F38" s="247">
        <v>0</v>
      </c>
      <c r="G38" s="245">
        <v>0</v>
      </c>
      <c r="H38" s="248">
        <v>0</v>
      </c>
      <c r="I38" s="244">
        <v>0</v>
      </c>
      <c r="J38" s="245">
        <v>0</v>
      </c>
      <c r="K38" s="245">
        <v>0</v>
      </c>
      <c r="L38" s="245">
        <v>0</v>
      </c>
      <c r="M38" s="245">
        <v>0</v>
      </c>
      <c r="N38" s="245">
        <v>0</v>
      </c>
      <c r="O38" s="248">
        <v>0</v>
      </c>
    </row>
    <row r="39" spans="1:15" ht="16.5" customHeight="1">
      <c r="A39" s="42" t="s">
        <v>73</v>
      </c>
      <c r="B39" s="270">
        <v>0</v>
      </c>
      <c r="C39" s="250">
        <v>29</v>
      </c>
      <c r="D39" s="245">
        <v>0</v>
      </c>
      <c r="E39" s="246">
        <v>0</v>
      </c>
      <c r="F39" s="250"/>
      <c r="G39" s="245">
        <v>0</v>
      </c>
      <c r="H39" s="248">
        <v>0</v>
      </c>
      <c r="I39" s="251">
        <f t="shared" si="1"/>
        <v>0</v>
      </c>
      <c r="J39" s="252"/>
      <c r="K39" s="252"/>
      <c r="L39" s="252"/>
      <c r="M39" s="252"/>
      <c r="N39" s="252"/>
      <c r="O39" s="253"/>
    </row>
    <row r="40" spans="1:15" ht="16.5" customHeight="1" hidden="1">
      <c r="A40" s="42" t="s">
        <v>82</v>
      </c>
      <c r="B40" s="270">
        <v>0</v>
      </c>
      <c r="C40" s="247">
        <v>0</v>
      </c>
      <c r="D40" s="245">
        <v>0</v>
      </c>
      <c r="E40" s="246">
        <v>0</v>
      </c>
      <c r="F40" s="247">
        <v>0</v>
      </c>
      <c r="G40" s="245">
        <v>0</v>
      </c>
      <c r="H40" s="248">
        <v>0</v>
      </c>
      <c r="I40" s="244">
        <v>0</v>
      </c>
      <c r="J40" s="245">
        <v>0</v>
      </c>
      <c r="K40" s="245">
        <v>0</v>
      </c>
      <c r="L40" s="245">
        <v>0</v>
      </c>
      <c r="M40" s="245">
        <v>0</v>
      </c>
      <c r="N40" s="245">
        <v>0</v>
      </c>
      <c r="O40" s="248">
        <v>0</v>
      </c>
    </row>
    <row r="41" spans="1:15" ht="16.5" customHeight="1">
      <c r="A41" s="42" t="s">
        <v>74</v>
      </c>
      <c r="B41" s="270">
        <v>0</v>
      </c>
      <c r="C41" s="250">
        <v>31</v>
      </c>
      <c r="D41" s="245">
        <v>0</v>
      </c>
      <c r="E41" s="246">
        <v>0</v>
      </c>
      <c r="F41" s="250"/>
      <c r="G41" s="245">
        <v>0</v>
      </c>
      <c r="H41" s="248">
        <v>0</v>
      </c>
      <c r="I41" s="251">
        <f t="shared" si="1"/>
        <v>0</v>
      </c>
      <c r="J41" s="252"/>
      <c r="K41" s="252"/>
      <c r="L41" s="252"/>
      <c r="M41" s="252"/>
      <c r="N41" s="252"/>
      <c r="O41" s="253"/>
    </row>
    <row r="42" spans="1:15" ht="16.5" customHeight="1" hidden="1">
      <c r="A42" s="42" t="s">
        <v>82</v>
      </c>
      <c r="B42" s="270">
        <v>0</v>
      </c>
      <c r="C42" s="247">
        <v>0</v>
      </c>
      <c r="D42" s="245">
        <v>0</v>
      </c>
      <c r="E42" s="246">
        <v>0</v>
      </c>
      <c r="F42" s="247">
        <v>0</v>
      </c>
      <c r="G42" s="245">
        <v>0</v>
      </c>
      <c r="H42" s="248">
        <v>0</v>
      </c>
      <c r="I42" s="244">
        <v>0</v>
      </c>
      <c r="J42" s="245">
        <v>0</v>
      </c>
      <c r="K42" s="245">
        <v>0</v>
      </c>
      <c r="L42" s="245">
        <v>0</v>
      </c>
      <c r="M42" s="245">
        <v>0</v>
      </c>
      <c r="N42" s="245">
        <v>0</v>
      </c>
      <c r="O42" s="248">
        <v>0</v>
      </c>
    </row>
    <row r="43" spans="1:15" ht="16.5" customHeight="1">
      <c r="A43" s="42" t="s">
        <v>75</v>
      </c>
      <c r="B43" s="270">
        <v>0</v>
      </c>
      <c r="C43" s="250">
        <v>24</v>
      </c>
      <c r="D43" s="245">
        <v>0</v>
      </c>
      <c r="E43" s="246">
        <v>0</v>
      </c>
      <c r="F43" s="250"/>
      <c r="G43" s="245">
        <v>0</v>
      </c>
      <c r="H43" s="248">
        <v>0</v>
      </c>
      <c r="I43" s="251">
        <f t="shared" si="1"/>
        <v>0</v>
      </c>
      <c r="J43" s="252"/>
      <c r="K43" s="252"/>
      <c r="L43" s="252"/>
      <c r="M43" s="252"/>
      <c r="N43" s="252"/>
      <c r="O43" s="253"/>
    </row>
    <row r="44" spans="1:15" ht="16.5" customHeight="1" hidden="1">
      <c r="A44" s="42" t="s">
        <v>82</v>
      </c>
      <c r="B44" s="270">
        <v>0</v>
      </c>
      <c r="C44" s="247">
        <v>0</v>
      </c>
      <c r="D44" s="245">
        <v>0</v>
      </c>
      <c r="E44" s="246">
        <v>0</v>
      </c>
      <c r="F44" s="247">
        <v>0</v>
      </c>
      <c r="G44" s="245">
        <v>0</v>
      </c>
      <c r="H44" s="248">
        <v>0</v>
      </c>
      <c r="I44" s="244">
        <v>0</v>
      </c>
      <c r="J44" s="245">
        <v>0</v>
      </c>
      <c r="K44" s="245">
        <v>0</v>
      </c>
      <c r="L44" s="245">
        <v>0</v>
      </c>
      <c r="M44" s="245">
        <v>0</v>
      </c>
      <c r="N44" s="245">
        <v>0</v>
      </c>
      <c r="O44" s="248">
        <v>0</v>
      </c>
    </row>
    <row r="45" spans="1:15" ht="16.5" customHeight="1">
      <c r="A45" s="42" t="s">
        <v>76</v>
      </c>
      <c r="B45" s="270">
        <v>0</v>
      </c>
      <c r="C45" s="250">
        <v>1</v>
      </c>
      <c r="D45" s="245">
        <v>0</v>
      </c>
      <c r="E45" s="246">
        <v>0</v>
      </c>
      <c r="F45" s="250"/>
      <c r="G45" s="245">
        <v>0</v>
      </c>
      <c r="H45" s="248">
        <v>0</v>
      </c>
      <c r="I45" s="251">
        <f t="shared" si="1"/>
        <v>0</v>
      </c>
      <c r="J45" s="252"/>
      <c r="K45" s="252"/>
      <c r="L45" s="252"/>
      <c r="M45" s="252"/>
      <c r="N45" s="252"/>
      <c r="O45" s="253"/>
    </row>
    <row r="46" spans="1:15" ht="16.5" customHeight="1" hidden="1">
      <c r="A46" s="42" t="s">
        <v>82</v>
      </c>
      <c r="B46" s="270">
        <v>0</v>
      </c>
      <c r="C46" s="247">
        <v>0</v>
      </c>
      <c r="D46" s="245">
        <v>0</v>
      </c>
      <c r="E46" s="246">
        <v>0</v>
      </c>
      <c r="F46" s="247">
        <v>0</v>
      </c>
      <c r="G46" s="245">
        <v>0</v>
      </c>
      <c r="H46" s="248">
        <v>0</v>
      </c>
      <c r="I46" s="244">
        <v>0</v>
      </c>
      <c r="J46" s="245">
        <v>0</v>
      </c>
      <c r="K46" s="245">
        <v>0</v>
      </c>
      <c r="L46" s="245">
        <v>0</v>
      </c>
      <c r="M46" s="245">
        <v>0</v>
      </c>
      <c r="N46" s="245">
        <v>0</v>
      </c>
      <c r="O46" s="248">
        <v>0</v>
      </c>
    </row>
    <row r="47" spans="1:15" ht="16.5" customHeight="1">
      <c r="A47" s="42" t="s">
        <v>77</v>
      </c>
      <c r="B47" s="270">
        <v>0</v>
      </c>
      <c r="C47" s="250">
        <v>5</v>
      </c>
      <c r="D47" s="245">
        <v>0</v>
      </c>
      <c r="E47" s="246">
        <v>0</v>
      </c>
      <c r="F47" s="250"/>
      <c r="G47" s="245">
        <v>0</v>
      </c>
      <c r="H47" s="248">
        <v>0</v>
      </c>
      <c r="I47" s="251">
        <f t="shared" si="1"/>
        <v>0</v>
      </c>
      <c r="J47" s="252"/>
      <c r="K47" s="252"/>
      <c r="L47" s="252"/>
      <c r="M47" s="252"/>
      <c r="N47" s="252"/>
      <c r="O47" s="253"/>
    </row>
    <row r="48" spans="1:15" ht="16.5" customHeight="1" hidden="1">
      <c r="A48" s="42" t="s">
        <v>82</v>
      </c>
      <c r="B48" s="270">
        <v>0</v>
      </c>
      <c r="C48" s="247">
        <v>0</v>
      </c>
      <c r="D48" s="245">
        <v>0</v>
      </c>
      <c r="E48" s="246">
        <v>0</v>
      </c>
      <c r="F48" s="247">
        <v>0</v>
      </c>
      <c r="G48" s="245">
        <v>0</v>
      </c>
      <c r="H48" s="248">
        <v>0</v>
      </c>
      <c r="I48" s="244">
        <v>0</v>
      </c>
      <c r="J48" s="245">
        <v>0</v>
      </c>
      <c r="K48" s="245">
        <v>0</v>
      </c>
      <c r="L48" s="245">
        <v>0</v>
      </c>
      <c r="M48" s="245">
        <v>0</v>
      </c>
      <c r="N48" s="245">
        <v>0</v>
      </c>
      <c r="O48" s="248">
        <v>0</v>
      </c>
    </row>
    <row r="49" spans="1:15" ht="16.5" customHeight="1">
      <c r="A49" s="42" t="s">
        <v>78</v>
      </c>
      <c r="B49" s="270">
        <v>0</v>
      </c>
      <c r="C49" s="250">
        <v>7</v>
      </c>
      <c r="D49" s="245">
        <v>0</v>
      </c>
      <c r="E49" s="246">
        <v>0</v>
      </c>
      <c r="F49" s="250"/>
      <c r="G49" s="245">
        <v>0</v>
      </c>
      <c r="H49" s="248">
        <v>0</v>
      </c>
      <c r="I49" s="251">
        <f t="shared" si="1"/>
        <v>0</v>
      </c>
      <c r="J49" s="252"/>
      <c r="K49" s="252"/>
      <c r="L49" s="252"/>
      <c r="M49" s="252"/>
      <c r="N49" s="252"/>
      <c r="O49" s="253"/>
    </row>
    <row r="50" spans="1:15" ht="16.5" customHeight="1" hidden="1">
      <c r="A50" s="42" t="s">
        <v>82</v>
      </c>
      <c r="B50" s="270">
        <v>0</v>
      </c>
      <c r="C50" s="247">
        <v>0</v>
      </c>
      <c r="D50" s="245">
        <v>0</v>
      </c>
      <c r="E50" s="246">
        <v>0</v>
      </c>
      <c r="F50" s="247">
        <v>0</v>
      </c>
      <c r="G50" s="245">
        <v>0</v>
      </c>
      <c r="H50" s="248">
        <v>0</v>
      </c>
      <c r="I50" s="244">
        <v>0</v>
      </c>
      <c r="J50" s="245">
        <v>0</v>
      </c>
      <c r="K50" s="245">
        <v>0</v>
      </c>
      <c r="L50" s="245">
        <v>0</v>
      </c>
      <c r="M50" s="245">
        <v>0</v>
      </c>
      <c r="N50" s="245">
        <v>0</v>
      </c>
      <c r="O50" s="248">
        <v>0</v>
      </c>
    </row>
    <row r="51" spans="1:15" ht="16.5" customHeight="1">
      <c r="A51" s="42" t="s">
        <v>79</v>
      </c>
      <c r="B51" s="270">
        <v>0</v>
      </c>
      <c r="C51" s="250">
        <v>10</v>
      </c>
      <c r="D51" s="245">
        <v>0</v>
      </c>
      <c r="E51" s="246">
        <v>0</v>
      </c>
      <c r="F51" s="250"/>
      <c r="G51" s="245">
        <v>0</v>
      </c>
      <c r="H51" s="248">
        <v>0</v>
      </c>
      <c r="I51" s="251">
        <f t="shared" si="1"/>
        <v>0</v>
      </c>
      <c r="J51" s="252"/>
      <c r="K51" s="252"/>
      <c r="L51" s="252"/>
      <c r="M51" s="252"/>
      <c r="N51" s="252"/>
      <c r="O51" s="253"/>
    </row>
    <row r="52" spans="1:15" ht="16.5" customHeight="1" hidden="1">
      <c r="A52" s="42" t="s">
        <v>82</v>
      </c>
      <c r="B52" s="270">
        <v>0</v>
      </c>
      <c r="C52" s="247">
        <v>0</v>
      </c>
      <c r="D52" s="245">
        <v>0</v>
      </c>
      <c r="E52" s="246">
        <v>0</v>
      </c>
      <c r="F52" s="247">
        <v>0</v>
      </c>
      <c r="G52" s="245">
        <v>0</v>
      </c>
      <c r="H52" s="248">
        <v>0</v>
      </c>
      <c r="I52" s="244">
        <v>0</v>
      </c>
      <c r="J52" s="245">
        <v>0</v>
      </c>
      <c r="K52" s="245">
        <v>0</v>
      </c>
      <c r="L52" s="245">
        <v>0</v>
      </c>
      <c r="M52" s="245">
        <v>0</v>
      </c>
      <c r="N52" s="245">
        <v>0</v>
      </c>
      <c r="O52" s="248">
        <v>0</v>
      </c>
    </row>
    <row r="53" spans="1:15" ht="16.5" customHeight="1">
      <c r="A53" s="42" t="s">
        <v>80</v>
      </c>
      <c r="B53" s="270">
        <v>0</v>
      </c>
      <c r="C53" s="250">
        <v>20</v>
      </c>
      <c r="D53" s="245">
        <v>0</v>
      </c>
      <c r="E53" s="246">
        <v>0</v>
      </c>
      <c r="F53" s="250"/>
      <c r="G53" s="245">
        <v>0</v>
      </c>
      <c r="H53" s="248">
        <v>0</v>
      </c>
      <c r="I53" s="251">
        <f t="shared" si="1"/>
        <v>0</v>
      </c>
      <c r="J53" s="252"/>
      <c r="K53" s="252"/>
      <c r="L53" s="252"/>
      <c r="M53" s="252"/>
      <c r="N53" s="252"/>
      <c r="O53" s="253"/>
    </row>
    <row r="54" spans="1:15" ht="16.5" customHeight="1" hidden="1">
      <c r="A54" s="43" t="s">
        <v>82</v>
      </c>
      <c r="B54" s="271">
        <v>0</v>
      </c>
      <c r="C54" s="258">
        <v>0</v>
      </c>
      <c r="D54" s="256">
        <v>0</v>
      </c>
      <c r="E54" s="257">
        <v>0</v>
      </c>
      <c r="F54" s="258">
        <v>0</v>
      </c>
      <c r="G54" s="256">
        <v>0</v>
      </c>
      <c r="H54" s="259">
        <v>0</v>
      </c>
      <c r="I54" s="255">
        <v>0</v>
      </c>
      <c r="J54" s="256">
        <v>0</v>
      </c>
      <c r="K54" s="256">
        <v>0</v>
      </c>
      <c r="L54" s="256">
        <v>0</v>
      </c>
      <c r="M54" s="256">
        <v>0</v>
      </c>
      <c r="N54" s="256">
        <v>0</v>
      </c>
      <c r="O54" s="259">
        <v>0</v>
      </c>
    </row>
    <row r="55" spans="1:15" ht="16.5" customHeight="1">
      <c r="A55" s="95" t="s">
        <v>83</v>
      </c>
      <c r="B55" s="272">
        <v>0</v>
      </c>
      <c r="C55" s="264">
        <f>+IF((C29=0)," ",C19/C29)</f>
        <v>19.55592760180995</v>
      </c>
      <c r="D55" s="262">
        <v>0</v>
      </c>
      <c r="E55" s="263">
        <v>0</v>
      </c>
      <c r="F55" s="264" t="str">
        <f>+IF((F29=0)," ",F19/F29)</f>
        <v> </v>
      </c>
      <c r="G55" s="262">
        <v>0</v>
      </c>
      <c r="H55" s="265">
        <v>0</v>
      </c>
      <c r="I55" s="261">
        <v>0</v>
      </c>
      <c r="J55" s="262" t="str">
        <f aca="true" t="shared" si="10" ref="J55:O55">+IF((J29=0)," ",J19/J29)</f>
        <v> </v>
      </c>
      <c r="K55" s="262" t="str">
        <f t="shared" si="10"/>
        <v> </v>
      </c>
      <c r="L55" s="262" t="str">
        <f t="shared" si="10"/>
        <v> </v>
      </c>
      <c r="M55" s="262" t="str">
        <f t="shared" si="10"/>
        <v> </v>
      </c>
      <c r="N55" s="262" t="str">
        <f t="shared" si="10"/>
        <v> </v>
      </c>
      <c r="O55" s="265" t="str">
        <f t="shared" si="10"/>
        <v> </v>
      </c>
    </row>
    <row r="56" ht="16.5" customHeight="1"/>
    <row r="57" spans="1:5" ht="16.5" customHeight="1">
      <c r="A57" s="148" t="s">
        <v>246</v>
      </c>
      <c r="B57" s="46"/>
      <c r="C57" s="102"/>
      <c r="D57" s="102"/>
      <c r="E57" s="102"/>
    </row>
    <row r="58" spans="1:5" ht="16.5" customHeight="1">
      <c r="A58" s="46"/>
      <c r="B58" s="46"/>
      <c r="C58" s="102"/>
      <c r="D58" s="102"/>
      <c r="E58" s="102"/>
    </row>
    <row r="59" spans="1:5" ht="16.5" customHeight="1">
      <c r="A59" s="46"/>
      <c r="B59" s="46"/>
      <c r="C59" s="102"/>
      <c r="D59" s="102"/>
      <c r="E59" s="102"/>
    </row>
    <row r="60" spans="1:5" ht="16.5" customHeight="1">
      <c r="A60" s="46"/>
      <c r="B60" s="46"/>
      <c r="C60" s="102"/>
      <c r="D60" s="102"/>
      <c r="E60" s="102"/>
    </row>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sheetData>
  <sheetProtection password="CC31" sheet="1" objects="1" scenarios="1"/>
  <mergeCells count="11">
    <mergeCell ref="I10:I11"/>
    <mergeCell ref="J10:O10"/>
    <mergeCell ref="A5:O5"/>
    <mergeCell ref="A7:O7"/>
    <mergeCell ref="A8:O8"/>
    <mergeCell ref="A10:A11"/>
    <mergeCell ref="B10:B11"/>
    <mergeCell ref="C10:C11"/>
    <mergeCell ref="D10:E10"/>
    <mergeCell ref="F10:F11"/>
    <mergeCell ref="G10:H10"/>
  </mergeCells>
  <printOptions/>
  <pageMargins left="2.73" right="0.75" top="0.19" bottom="0.32" header="0.19" footer="0.21"/>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3:AP43"/>
  <sheetViews>
    <sheetView showGridLines="0" tabSelected="1" zoomScalePageLayoutView="0" workbookViewId="0" topLeftCell="D1">
      <selection activeCell="G8" sqref="G8:G9"/>
    </sheetView>
  </sheetViews>
  <sheetFormatPr defaultColWidth="9.00390625" defaultRowHeight="12.75"/>
  <cols>
    <col min="1" max="1" width="17.25390625" style="35" customWidth="1"/>
    <col min="2" max="32" width="14.75390625" style="35" customWidth="1"/>
    <col min="33" max="34" width="33.75390625" style="35" customWidth="1"/>
    <col min="35" max="41" width="14.75390625" style="35" customWidth="1"/>
    <col min="42" max="42" width="32.00390625" style="35" customWidth="1"/>
    <col min="43" max="85" width="12.75390625" style="35" customWidth="1"/>
    <col min="86" max="16384" width="9.125" style="35" customWidth="1"/>
  </cols>
  <sheetData>
    <row r="1" ht="16.5" customHeight="1"/>
    <row r="2" ht="16.5" customHeight="1"/>
    <row r="3" spans="1:42" ht="56.25" customHeight="1">
      <c r="A3" s="86"/>
      <c r="B3" s="523" t="s">
        <v>173</v>
      </c>
      <c r="C3" s="523"/>
      <c r="D3" s="523"/>
      <c r="E3" s="523"/>
      <c r="F3" s="523"/>
      <c r="G3" s="86"/>
      <c r="H3" s="86"/>
      <c r="I3" s="523" t="s">
        <v>174</v>
      </c>
      <c r="J3" s="523"/>
      <c r="K3" s="523"/>
      <c r="L3" s="523"/>
      <c r="M3" s="523"/>
      <c r="N3" s="86"/>
      <c r="O3" s="523" t="s">
        <v>175</v>
      </c>
      <c r="P3" s="523"/>
      <c r="Q3" s="523"/>
      <c r="R3" s="523"/>
      <c r="S3" s="523"/>
      <c r="T3" s="86"/>
      <c r="U3" s="523" t="s">
        <v>176</v>
      </c>
      <c r="V3" s="523"/>
      <c r="W3" s="523"/>
      <c r="X3" s="523"/>
      <c r="Y3" s="523"/>
      <c r="Z3" s="523" t="s">
        <v>185</v>
      </c>
      <c r="AA3" s="523"/>
      <c r="AB3" s="523"/>
      <c r="AC3" s="523"/>
      <c r="AD3" s="523"/>
      <c r="AE3" s="86"/>
      <c r="AF3" s="86"/>
      <c r="AG3" s="144" t="s">
        <v>177</v>
      </c>
      <c r="AH3" s="144" t="s">
        <v>186</v>
      </c>
      <c r="AI3" s="523" t="s">
        <v>217</v>
      </c>
      <c r="AJ3" s="523"/>
      <c r="AK3" s="523"/>
      <c r="AL3" s="523"/>
      <c r="AM3" s="523"/>
      <c r="AN3" s="86"/>
      <c r="AO3" s="86"/>
      <c r="AP3" s="144" t="s">
        <v>230</v>
      </c>
    </row>
    <row r="4" spans="1:42" ht="16.5"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row>
    <row r="5" spans="1:42" ht="16.5" customHeight="1">
      <c r="A5" s="36"/>
      <c r="B5" s="525" t="s">
        <v>245</v>
      </c>
      <c r="C5" s="525"/>
      <c r="D5" s="525"/>
      <c r="E5" s="525"/>
      <c r="F5" s="525"/>
      <c r="G5" s="36"/>
      <c r="H5" s="36"/>
      <c r="I5" s="525" t="s">
        <v>245</v>
      </c>
      <c r="J5" s="525"/>
      <c r="K5" s="525"/>
      <c r="L5" s="525"/>
      <c r="M5" s="525"/>
      <c r="N5" s="36"/>
      <c r="O5" s="525" t="s">
        <v>245</v>
      </c>
      <c r="P5" s="525"/>
      <c r="Q5" s="525"/>
      <c r="R5" s="525"/>
      <c r="S5" s="525"/>
      <c r="T5" s="36"/>
      <c r="U5" s="525" t="s">
        <v>245</v>
      </c>
      <c r="V5" s="525"/>
      <c r="W5" s="525"/>
      <c r="X5" s="525"/>
      <c r="Y5" s="525"/>
      <c r="Z5" s="525" t="s">
        <v>245</v>
      </c>
      <c r="AA5" s="525"/>
      <c r="AB5" s="525"/>
      <c r="AC5" s="525"/>
      <c r="AD5" s="525"/>
      <c r="AE5" s="36"/>
      <c r="AF5" s="36"/>
      <c r="AG5" s="145" t="s">
        <v>245</v>
      </c>
      <c r="AH5" s="145" t="s">
        <v>245</v>
      </c>
      <c r="AI5" s="525" t="s">
        <v>245</v>
      </c>
      <c r="AJ5" s="525"/>
      <c r="AK5" s="525"/>
      <c r="AL5" s="525"/>
      <c r="AM5" s="525"/>
      <c r="AN5" s="36"/>
      <c r="AO5" s="36"/>
      <c r="AP5" s="145" t="s">
        <v>245</v>
      </c>
    </row>
    <row r="6" spans="1:42" ht="16.5" customHeight="1">
      <c r="A6" s="36"/>
      <c r="B6" s="525" t="s">
        <v>251</v>
      </c>
      <c r="C6" s="525"/>
      <c r="D6" s="525"/>
      <c r="E6" s="525"/>
      <c r="F6" s="525"/>
      <c r="G6" s="36"/>
      <c r="H6" s="36"/>
      <c r="I6" s="525" t="s">
        <v>251</v>
      </c>
      <c r="J6" s="525"/>
      <c r="K6" s="525"/>
      <c r="L6" s="525"/>
      <c r="M6" s="525"/>
      <c r="N6" s="36"/>
      <c r="O6" s="525" t="s">
        <v>251</v>
      </c>
      <c r="P6" s="525"/>
      <c r="Q6" s="525"/>
      <c r="R6" s="525"/>
      <c r="S6" s="525"/>
      <c r="T6" s="36"/>
      <c r="U6" s="525" t="s">
        <v>251</v>
      </c>
      <c r="V6" s="525"/>
      <c r="W6" s="525"/>
      <c r="X6" s="525"/>
      <c r="Y6" s="525"/>
      <c r="Z6" s="525" t="s">
        <v>251</v>
      </c>
      <c r="AA6" s="525"/>
      <c r="AB6" s="525"/>
      <c r="AC6" s="525"/>
      <c r="AD6" s="525"/>
      <c r="AE6" s="36"/>
      <c r="AF6" s="36"/>
      <c r="AG6" s="145" t="s">
        <v>250</v>
      </c>
      <c r="AH6" s="145" t="s">
        <v>249</v>
      </c>
      <c r="AI6" s="525" t="s">
        <v>251</v>
      </c>
      <c r="AJ6" s="525"/>
      <c r="AK6" s="525"/>
      <c r="AL6" s="525"/>
      <c r="AM6" s="525"/>
      <c r="AN6" s="36"/>
      <c r="AO6" s="36"/>
      <c r="AP6" s="145" t="s">
        <v>249</v>
      </c>
    </row>
    <row r="7" spans="1:42" ht="16.5" customHeight="1" thickBot="1">
      <c r="A7" s="71"/>
      <c r="B7" s="47"/>
      <c r="C7" s="47"/>
      <c r="D7" s="47"/>
      <c r="E7" s="47"/>
      <c r="F7" s="47"/>
      <c r="G7" s="47"/>
      <c r="H7" s="71"/>
      <c r="I7" s="47"/>
      <c r="J7" s="47"/>
      <c r="K7" s="47"/>
      <c r="L7" s="47"/>
      <c r="M7" s="47"/>
      <c r="N7" s="102"/>
      <c r="O7" s="47"/>
      <c r="P7" s="47"/>
      <c r="Q7" s="47"/>
      <c r="R7" s="47"/>
      <c r="S7" s="47"/>
      <c r="T7" s="47"/>
      <c r="U7" s="47"/>
      <c r="V7" s="47"/>
      <c r="W7" s="47"/>
      <c r="X7" s="47"/>
      <c r="Y7" s="47"/>
      <c r="Z7" s="47"/>
      <c r="AA7" s="47"/>
      <c r="AB7" s="47"/>
      <c r="AC7" s="47"/>
      <c r="AD7" s="47"/>
      <c r="AE7" s="47"/>
      <c r="AF7" s="71"/>
      <c r="AG7" s="47"/>
      <c r="AH7" s="47"/>
      <c r="AI7" s="47"/>
      <c r="AJ7" s="47"/>
      <c r="AK7" s="47"/>
      <c r="AL7" s="47"/>
      <c r="AM7" s="47"/>
      <c r="AN7" s="47"/>
      <c r="AO7" s="71"/>
      <c r="AP7" s="47"/>
    </row>
    <row r="8" spans="1:42" ht="12.75" customHeight="1">
      <c r="A8" s="535"/>
      <c r="B8" s="533" t="s">
        <v>200</v>
      </c>
      <c r="C8" s="532" t="s">
        <v>2</v>
      </c>
      <c r="D8" s="532" t="s">
        <v>3</v>
      </c>
      <c r="E8" s="532" t="s">
        <v>4</v>
      </c>
      <c r="F8" s="532" t="s">
        <v>84</v>
      </c>
      <c r="G8" s="532" t="s">
        <v>6</v>
      </c>
      <c r="H8" s="509" t="s">
        <v>5</v>
      </c>
      <c r="I8" s="533" t="s">
        <v>200</v>
      </c>
      <c r="J8" s="532" t="s">
        <v>2</v>
      </c>
      <c r="K8" s="532" t="s">
        <v>3</v>
      </c>
      <c r="L8" s="532" t="s">
        <v>4</v>
      </c>
      <c r="M8" s="532" t="s">
        <v>84</v>
      </c>
      <c r="N8" s="509" t="s">
        <v>6</v>
      </c>
      <c r="O8" s="533" t="s">
        <v>200</v>
      </c>
      <c r="P8" s="532" t="s">
        <v>2</v>
      </c>
      <c r="Q8" s="532" t="s">
        <v>3</v>
      </c>
      <c r="R8" s="532" t="s">
        <v>4</v>
      </c>
      <c r="S8" s="532" t="s">
        <v>84</v>
      </c>
      <c r="T8" s="509" t="s">
        <v>6</v>
      </c>
      <c r="U8" s="533" t="s">
        <v>200</v>
      </c>
      <c r="V8" s="532" t="s">
        <v>2</v>
      </c>
      <c r="W8" s="532" t="s">
        <v>3</v>
      </c>
      <c r="X8" s="532" t="s">
        <v>4</v>
      </c>
      <c r="Y8" s="509" t="s">
        <v>6</v>
      </c>
      <c r="Z8" s="533" t="s">
        <v>200</v>
      </c>
      <c r="AA8" s="532" t="s">
        <v>2</v>
      </c>
      <c r="AB8" s="532" t="s">
        <v>3</v>
      </c>
      <c r="AC8" s="532" t="s">
        <v>4</v>
      </c>
      <c r="AD8" s="532" t="s">
        <v>84</v>
      </c>
      <c r="AE8" s="532" t="s">
        <v>6</v>
      </c>
      <c r="AF8" s="509" t="s">
        <v>5</v>
      </c>
      <c r="AG8" s="530" t="s">
        <v>187</v>
      </c>
      <c r="AH8" s="530" t="s">
        <v>216</v>
      </c>
      <c r="AI8" s="533" t="s">
        <v>200</v>
      </c>
      <c r="AJ8" s="532" t="s">
        <v>2</v>
      </c>
      <c r="AK8" s="532" t="s">
        <v>3</v>
      </c>
      <c r="AL8" s="532" t="s">
        <v>4</v>
      </c>
      <c r="AM8" s="532" t="s">
        <v>84</v>
      </c>
      <c r="AN8" s="532" t="s">
        <v>6</v>
      </c>
      <c r="AO8" s="509" t="s">
        <v>5</v>
      </c>
      <c r="AP8" s="530" t="s">
        <v>231</v>
      </c>
    </row>
    <row r="9" spans="1:42" ht="114" customHeight="1">
      <c r="A9" s="536"/>
      <c r="B9" s="534"/>
      <c r="C9" s="522"/>
      <c r="D9" s="522"/>
      <c r="E9" s="522"/>
      <c r="F9" s="522"/>
      <c r="G9" s="522"/>
      <c r="H9" s="529"/>
      <c r="I9" s="534"/>
      <c r="J9" s="522"/>
      <c r="K9" s="522"/>
      <c r="L9" s="522"/>
      <c r="M9" s="522"/>
      <c r="N9" s="529"/>
      <c r="O9" s="534"/>
      <c r="P9" s="522"/>
      <c r="Q9" s="522"/>
      <c r="R9" s="522"/>
      <c r="S9" s="522"/>
      <c r="T9" s="529"/>
      <c r="U9" s="534"/>
      <c r="V9" s="522"/>
      <c r="W9" s="522"/>
      <c r="X9" s="522"/>
      <c r="Y9" s="529"/>
      <c r="Z9" s="534"/>
      <c r="AA9" s="522"/>
      <c r="AB9" s="522"/>
      <c r="AC9" s="522"/>
      <c r="AD9" s="522"/>
      <c r="AE9" s="522"/>
      <c r="AF9" s="529"/>
      <c r="AG9" s="531"/>
      <c r="AH9" s="531"/>
      <c r="AI9" s="534"/>
      <c r="AJ9" s="522"/>
      <c r="AK9" s="522"/>
      <c r="AL9" s="522"/>
      <c r="AM9" s="522"/>
      <c r="AN9" s="522"/>
      <c r="AO9" s="529"/>
      <c r="AP9" s="531"/>
    </row>
    <row r="10" spans="1:42" ht="16.5" customHeight="1">
      <c r="A10" s="89" t="s">
        <v>110</v>
      </c>
      <c r="B10" s="282">
        <v>174656.44</v>
      </c>
      <c r="C10" s="206">
        <v>2135927.08</v>
      </c>
      <c r="D10" s="206">
        <v>440924.07</v>
      </c>
      <c r="E10" s="206">
        <v>496788.07</v>
      </c>
      <c r="F10" s="207">
        <v>144550.74</v>
      </c>
      <c r="G10" s="279">
        <v>112576.08</v>
      </c>
      <c r="H10" s="283">
        <v>5027.64</v>
      </c>
      <c r="I10" s="282">
        <v>19224.59</v>
      </c>
      <c r="J10" s="206">
        <v>194654.32</v>
      </c>
      <c r="K10" s="206">
        <v>28174.99</v>
      </c>
      <c r="L10" s="206">
        <v>26319.91</v>
      </c>
      <c r="M10" s="207">
        <v>6214.44</v>
      </c>
      <c r="N10" s="284">
        <v>4845.29</v>
      </c>
      <c r="O10" s="282">
        <v>27798.05</v>
      </c>
      <c r="P10" s="206">
        <v>61542</v>
      </c>
      <c r="Q10" s="206">
        <v>28302.88</v>
      </c>
      <c r="R10" s="206">
        <v>46475.06</v>
      </c>
      <c r="S10" s="207">
        <v>13151.8</v>
      </c>
      <c r="T10" s="284">
        <v>9125</v>
      </c>
      <c r="U10" s="282">
        <v>999.95</v>
      </c>
      <c r="V10" s="206">
        <v>864650.16</v>
      </c>
      <c r="W10" s="206">
        <v>39195.58</v>
      </c>
      <c r="X10" s="206"/>
      <c r="Y10" s="284">
        <v>70715.36</v>
      </c>
      <c r="Z10" s="282">
        <v>857093.91</v>
      </c>
      <c r="AA10" s="206">
        <v>16816956.2</v>
      </c>
      <c r="AB10" s="206">
        <v>905487.54</v>
      </c>
      <c r="AC10" s="206">
        <v>1110004.17</v>
      </c>
      <c r="AD10" s="207">
        <v>5062.84</v>
      </c>
      <c r="AE10" s="279">
        <v>724918.41</v>
      </c>
      <c r="AF10" s="283"/>
      <c r="AG10" s="285"/>
      <c r="AH10" s="285"/>
      <c r="AI10" s="282">
        <v>8434.23</v>
      </c>
      <c r="AJ10" s="206">
        <v>177632.23</v>
      </c>
      <c r="AK10" s="206">
        <v>38401.32</v>
      </c>
      <c r="AL10" s="206">
        <v>10099.7</v>
      </c>
      <c r="AM10" s="207">
        <v>5047.67</v>
      </c>
      <c r="AN10" s="279">
        <v>10722.35</v>
      </c>
      <c r="AO10" s="283"/>
      <c r="AP10" s="285"/>
    </row>
    <row r="11" spans="1:42" ht="68.25" customHeight="1">
      <c r="A11" s="90" t="s">
        <v>112</v>
      </c>
      <c r="B11" s="286">
        <f>B13+B15+B17+B19+B21+B23+B25+B27+B29+B31+B33+B35</f>
        <v>14563</v>
      </c>
      <c r="C11" s="239">
        <f aca="true" t="shared" si="0" ref="C11:H11">C13+C15+C17+C19+C21+C23+C25+C27+C29+C31+C33+C35</f>
        <v>23488</v>
      </c>
      <c r="D11" s="239">
        <f t="shared" si="0"/>
        <v>42520</v>
      </c>
      <c r="E11" s="239">
        <f t="shared" si="0"/>
        <v>7235</v>
      </c>
      <c r="F11" s="242">
        <f t="shared" si="0"/>
        <v>9731</v>
      </c>
      <c r="G11" s="238">
        <f t="shared" si="0"/>
        <v>158</v>
      </c>
      <c r="H11" s="287">
        <f t="shared" si="0"/>
        <v>60</v>
      </c>
      <c r="I11" s="286">
        <f aca="true" t="shared" si="1" ref="I11:O11">I13+I15+I17+I19+I21+I23+I25+I27+I29+I31+I33+I35</f>
        <v>831</v>
      </c>
      <c r="J11" s="239">
        <f t="shared" si="1"/>
        <v>1285</v>
      </c>
      <c r="K11" s="239">
        <f t="shared" si="1"/>
        <v>1855</v>
      </c>
      <c r="L11" s="239">
        <f t="shared" si="1"/>
        <v>372</v>
      </c>
      <c r="M11" s="242">
        <f t="shared" si="1"/>
        <v>421</v>
      </c>
      <c r="N11" s="288">
        <f t="shared" si="1"/>
        <v>7</v>
      </c>
      <c r="O11" s="286">
        <f t="shared" si="1"/>
        <v>1136</v>
      </c>
      <c r="P11" s="239">
        <f aca="true" t="shared" si="2" ref="P11:Z11">P13+P15+P17+P19+P21+P23+P25+P27+P29+P31+P33+P35</f>
        <v>838</v>
      </c>
      <c r="Q11" s="239">
        <f t="shared" si="2"/>
        <v>2373</v>
      </c>
      <c r="R11" s="239">
        <f t="shared" si="2"/>
        <v>647</v>
      </c>
      <c r="S11" s="242">
        <f t="shared" si="2"/>
        <v>728</v>
      </c>
      <c r="T11" s="288">
        <f t="shared" si="2"/>
        <v>14</v>
      </c>
      <c r="U11" s="286">
        <f t="shared" si="2"/>
        <v>70</v>
      </c>
      <c r="V11" s="239">
        <f t="shared" si="2"/>
        <v>2341</v>
      </c>
      <c r="W11" s="239">
        <f t="shared" si="2"/>
        <v>3657</v>
      </c>
      <c r="X11" s="240">
        <f t="shared" si="2"/>
        <v>0</v>
      </c>
      <c r="Y11" s="289">
        <f t="shared" si="2"/>
        <v>51</v>
      </c>
      <c r="Z11" s="286">
        <f t="shared" si="2"/>
        <v>3052</v>
      </c>
      <c r="AA11" s="239">
        <f aca="true" t="shared" si="3" ref="AA11:AG11">AA13+AA15+AA17+AA19+AA21+AA23+AA25+AA27+AA29+AA31+AA33+AA35</f>
        <v>11394</v>
      </c>
      <c r="AB11" s="239">
        <f t="shared" si="3"/>
        <v>11651</v>
      </c>
      <c r="AC11" s="239">
        <f t="shared" si="3"/>
        <v>2124</v>
      </c>
      <c r="AD11" s="242">
        <f t="shared" si="3"/>
        <v>111</v>
      </c>
      <c r="AE11" s="238">
        <f t="shared" si="3"/>
        <v>845</v>
      </c>
      <c r="AF11" s="287">
        <f t="shared" si="3"/>
        <v>0</v>
      </c>
      <c r="AG11" s="290">
        <f t="shared" si="3"/>
        <v>0</v>
      </c>
      <c r="AH11" s="290">
        <f>AH13+AH15+AH17+AH19+AH21+AH23+AH25+AH27+AH29+AH31+AH33+AH35</f>
        <v>0</v>
      </c>
      <c r="AI11" s="286">
        <f aca="true" t="shared" si="4" ref="AI11:AO11">AI13+AI15+AI17+AI19+AI21+AI23+AI25+AI27+AI29+AI31+AI33+AI35</f>
        <v>831</v>
      </c>
      <c r="AJ11" s="239">
        <f t="shared" si="4"/>
        <v>4560</v>
      </c>
      <c r="AK11" s="239">
        <f t="shared" si="4"/>
        <v>6273</v>
      </c>
      <c r="AL11" s="239">
        <f t="shared" si="4"/>
        <v>221</v>
      </c>
      <c r="AM11" s="242">
        <f t="shared" si="4"/>
        <v>376</v>
      </c>
      <c r="AN11" s="238">
        <f t="shared" si="4"/>
        <v>17</v>
      </c>
      <c r="AO11" s="287">
        <f t="shared" si="4"/>
        <v>0</v>
      </c>
      <c r="AP11" s="290">
        <f>AP13+AP15+AP17+AP19+AP21+AP23+AP25+AP27+AP29+AP31+AP33+AP35</f>
        <v>0</v>
      </c>
    </row>
    <row r="12" spans="1:42" ht="16.5" customHeight="1" hidden="1">
      <c r="A12" s="91" t="s">
        <v>82</v>
      </c>
      <c r="B12" s="291">
        <v>0</v>
      </c>
      <c r="C12" s="292">
        <v>0</v>
      </c>
      <c r="D12" s="292">
        <v>0</v>
      </c>
      <c r="E12" s="292">
        <v>0</v>
      </c>
      <c r="F12" s="293">
        <v>0</v>
      </c>
      <c r="G12" s="244">
        <v>0</v>
      </c>
      <c r="H12" s="294">
        <v>0</v>
      </c>
      <c r="I12" s="291">
        <v>0</v>
      </c>
      <c r="J12" s="292">
        <v>0</v>
      </c>
      <c r="K12" s="292">
        <v>0</v>
      </c>
      <c r="L12" s="292">
        <v>0</v>
      </c>
      <c r="M12" s="293">
        <v>0</v>
      </c>
      <c r="N12" s="295">
        <v>0</v>
      </c>
      <c r="O12" s="291">
        <v>0</v>
      </c>
      <c r="P12" s="292">
        <v>0</v>
      </c>
      <c r="Q12" s="292">
        <v>0</v>
      </c>
      <c r="R12" s="292">
        <v>0</v>
      </c>
      <c r="S12" s="293">
        <v>0</v>
      </c>
      <c r="T12" s="295">
        <v>0</v>
      </c>
      <c r="U12" s="291">
        <v>0</v>
      </c>
      <c r="V12" s="292">
        <v>0</v>
      </c>
      <c r="W12" s="292">
        <v>0</v>
      </c>
      <c r="X12" s="296">
        <v>0</v>
      </c>
      <c r="Y12" s="297">
        <v>0</v>
      </c>
      <c r="Z12" s="291">
        <v>0</v>
      </c>
      <c r="AA12" s="292">
        <v>0</v>
      </c>
      <c r="AB12" s="292">
        <v>0</v>
      </c>
      <c r="AC12" s="292">
        <v>0</v>
      </c>
      <c r="AD12" s="293">
        <v>0</v>
      </c>
      <c r="AE12" s="244">
        <v>0</v>
      </c>
      <c r="AF12" s="294">
        <v>0</v>
      </c>
      <c r="AG12" s="298">
        <v>0</v>
      </c>
      <c r="AH12" s="298">
        <v>0</v>
      </c>
      <c r="AI12" s="291">
        <v>0</v>
      </c>
      <c r="AJ12" s="292">
        <v>0</v>
      </c>
      <c r="AK12" s="292">
        <v>0</v>
      </c>
      <c r="AL12" s="292">
        <v>0</v>
      </c>
      <c r="AM12" s="293">
        <v>0</v>
      </c>
      <c r="AN12" s="244">
        <v>0</v>
      </c>
      <c r="AO12" s="294">
        <v>0</v>
      </c>
      <c r="AP12" s="298">
        <v>0</v>
      </c>
    </row>
    <row r="13" spans="1:42" ht="16.5" customHeight="1">
      <c r="A13" s="91" t="s">
        <v>69</v>
      </c>
      <c r="B13" s="299">
        <v>67</v>
      </c>
      <c r="C13" s="252">
        <v>2400</v>
      </c>
      <c r="D13" s="252">
        <v>3893</v>
      </c>
      <c r="E13" s="252">
        <v>0</v>
      </c>
      <c r="F13" s="253">
        <v>86</v>
      </c>
      <c r="G13" s="249"/>
      <c r="H13" s="300"/>
      <c r="I13" s="299">
        <v>11</v>
      </c>
      <c r="J13" s="252">
        <v>155</v>
      </c>
      <c r="K13" s="252">
        <v>173</v>
      </c>
      <c r="L13" s="252"/>
      <c r="M13" s="253">
        <v>13</v>
      </c>
      <c r="N13" s="301"/>
      <c r="O13" s="299">
        <v>8</v>
      </c>
      <c r="P13" s="252">
        <v>74</v>
      </c>
      <c r="Q13" s="252">
        <v>163</v>
      </c>
      <c r="R13" s="252"/>
      <c r="S13" s="253">
        <v>4</v>
      </c>
      <c r="T13" s="301">
        <v>0</v>
      </c>
      <c r="U13" s="299">
        <v>7</v>
      </c>
      <c r="V13" s="252">
        <v>349</v>
      </c>
      <c r="W13" s="252">
        <v>326</v>
      </c>
      <c r="X13" s="302"/>
      <c r="Y13" s="303"/>
      <c r="Z13" s="299">
        <v>14</v>
      </c>
      <c r="AA13" s="252">
        <v>668</v>
      </c>
      <c r="AB13" s="252">
        <v>605</v>
      </c>
      <c r="AC13" s="252">
        <v>0</v>
      </c>
      <c r="AD13" s="253">
        <v>20</v>
      </c>
      <c r="AE13" s="249">
        <v>0</v>
      </c>
      <c r="AF13" s="300">
        <v>0</v>
      </c>
      <c r="AG13" s="304"/>
      <c r="AH13" s="304"/>
      <c r="AI13" s="299">
        <v>29</v>
      </c>
      <c r="AJ13" s="252">
        <v>514</v>
      </c>
      <c r="AK13" s="252">
        <v>572</v>
      </c>
      <c r="AL13" s="252"/>
      <c r="AM13" s="253">
        <v>23</v>
      </c>
      <c r="AN13" s="249"/>
      <c r="AO13" s="300"/>
      <c r="AP13" s="304"/>
    </row>
    <row r="14" spans="1:42" ht="16.5" customHeight="1" hidden="1">
      <c r="A14" s="91" t="s">
        <v>82</v>
      </c>
      <c r="B14" s="291">
        <v>0</v>
      </c>
      <c r="C14" s="292">
        <v>0</v>
      </c>
      <c r="D14" s="292">
        <v>0</v>
      </c>
      <c r="E14" s="292">
        <v>0</v>
      </c>
      <c r="F14" s="293">
        <v>0</v>
      </c>
      <c r="G14" s="244">
        <v>0</v>
      </c>
      <c r="H14" s="294">
        <v>0</v>
      </c>
      <c r="I14" s="291">
        <v>0</v>
      </c>
      <c r="J14" s="292">
        <v>0</v>
      </c>
      <c r="K14" s="292">
        <v>0</v>
      </c>
      <c r="L14" s="292">
        <v>0</v>
      </c>
      <c r="M14" s="293">
        <v>0</v>
      </c>
      <c r="N14" s="295">
        <v>0</v>
      </c>
      <c r="O14" s="291">
        <v>0</v>
      </c>
      <c r="P14" s="292">
        <v>0</v>
      </c>
      <c r="Q14" s="292">
        <v>0</v>
      </c>
      <c r="R14" s="292">
        <v>0</v>
      </c>
      <c r="S14" s="293">
        <v>0</v>
      </c>
      <c r="T14" s="295">
        <v>0</v>
      </c>
      <c r="U14" s="291">
        <v>0</v>
      </c>
      <c r="V14" s="292">
        <v>0</v>
      </c>
      <c r="W14" s="292">
        <v>0</v>
      </c>
      <c r="X14" s="296">
        <v>0</v>
      </c>
      <c r="Y14" s="297">
        <v>0</v>
      </c>
      <c r="Z14" s="291">
        <v>0</v>
      </c>
      <c r="AA14" s="292">
        <v>0</v>
      </c>
      <c r="AB14" s="292">
        <v>0</v>
      </c>
      <c r="AC14" s="292">
        <v>0</v>
      </c>
      <c r="AD14" s="293">
        <v>0</v>
      </c>
      <c r="AE14" s="244">
        <v>0</v>
      </c>
      <c r="AF14" s="294">
        <v>0</v>
      </c>
      <c r="AG14" s="298">
        <v>0</v>
      </c>
      <c r="AH14" s="298">
        <v>0</v>
      </c>
      <c r="AI14" s="291">
        <v>0</v>
      </c>
      <c r="AJ14" s="292">
        <v>0</v>
      </c>
      <c r="AK14" s="292">
        <v>0</v>
      </c>
      <c r="AL14" s="292">
        <v>0</v>
      </c>
      <c r="AM14" s="293">
        <v>0</v>
      </c>
      <c r="AN14" s="244">
        <v>0</v>
      </c>
      <c r="AO14" s="294">
        <v>0</v>
      </c>
      <c r="AP14" s="298">
        <v>0</v>
      </c>
    </row>
    <row r="15" spans="1:42" ht="16.5" customHeight="1">
      <c r="A15" s="91" t="s">
        <v>70</v>
      </c>
      <c r="B15" s="299">
        <v>1640</v>
      </c>
      <c r="C15" s="252">
        <v>2414</v>
      </c>
      <c r="D15" s="252">
        <v>3714</v>
      </c>
      <c r="E15" s="252">
        <v>1415</v>
      </c>
      <c r="F15" s="253">
        <v>1043</v>
      </c>
      <c r="G15" s="249"/>
      <c r="H15" s="300"/>
      <c r="I15" s="299">
        <v>95</v>
      </c>
      <c r="J15" s="252">
        <v>155</v>
      </c>
      <c r="K15" s="252">
        <v>173</v>
      </c>
      <c r="L15" s="252">
        <v>68</v>
      </c>
      <c r="M15" s="253">
        <v>31</v>
      </c>
      <c r="N15" s="301"/>
      <c r="O15" s="299">
        <v>108</v>
      </c>
      <c r="P15" s="252">
        <v>75</v>
      </c>
      <c r="Q15" s="252">
        <v>163</v>
      </c>
      <c r="R15" s="252">
        <v>95</v>
      </c>
      <c r="S15" s="253">
        <v>58</v>
      </c>
      <c r="T15" s="301">
        <v>0</v>
      </c>
      <c r="U15" s="299">
        <v>4</v>
      </c>
      <c r="V15" s="252">
        <v>354</v>
      </c>
      <c r="W15" s="252">
        <v>325</v>
      </c>
      <c r="X15" s="302"/>
      <c r="Y15" s="303"/>
      <c r="Z15" s="299">
        <v>12</v>
      </c>
      <c r="AA15" s="252">
        <v>677</v>
      </c>
      <c r="AB15" s="252">
        <v>559</v>
      </c>
      <c r="AC15" s="252">
        <v>0</v>
      </c>
      <c r="AD15" s="253">
        <v>14</v>
      </c>
      <c r="AE15" s="249">
        <v>2</v>
      </c>
      <c r="AF15" s="300">
        <v>0</v>
      </c>
      <c r="AG15" s="304"/>
      <c r="AH15" s="304"/>
      <c r="AI15" s="299">
        <v>108</v>
      </c>
      <c r="AJ15" s="252">
        <v>522</v>
      </c>
      <c r="AK15" s="252">
        <v>572</v>
      </c>
      <c r="AL15" s="252">
        <v>49</v>
      </c>
      <c r="AM15" s="253">
        <v>25</v>
      </c>
      <c r="AN15" s="249"/>
      <c r="AO15" s="300"/>
      <c r="AP15" s="304"/>
    </row>
    <row r="16" spans="1:42" ht="16.5" customHeight="1" hidden="1">
      <c r="A16" s="91" t="s">
        <v>82</v>
      </c>
      <c r="B16" s="291">
        <v>0</v>
      </c>
      <c r="C16" s="292">
        <v>0</v>
      </c>
      <c r="D16" s="292">
        <v>0</v>
      </c>
      <c r="E16" s="292">
        <v>0</v>
      </c>
      <c r="F16" s="293">
        <v>0</v>
      </c>
      <c r="G16" s="244">
        <v>0</v>
      </c>
      <c r="H16" s="294">
        <v>0</v>
      </c>
      <c r="I16" s="291">
        <v>0</v>
      </c>
      <c r="J16" s="292">
        <v>0</v>
      </c>
      <c r="K16" s="292">
        <v>0</v>
      </c>
      <c r="L16" s="292">
        <v>0</v>
      </c>
      <c r="M16" s="293">
        <v>0</v>
      </c>
      <c r="N16" s="295">
        <v>0</v>
      </c>
      <c r="O16" s="291">
        <v>0</v>
      </c>
      <c r="P16" s="292">
        <v>0</v>
      </c>
      <c r="Q16" s="292">
        <v>0</v>
      </c>
      <c r="R16" s="292">
        <v>0</v>
      </c>
      <c r="S16" s="293">
        <v>0</v>
      </c>
      <c r="T16" s="295">
        <v>0</v>
      </c>
      <c r="U16" s="291">
        <v>0</v>
      </c>
      <c r="V16" s="292">
        <v>0</v>
      </c>
      <c r="W16" s="292">
        <v>0</v>
      </c>
      <c r="X16" s="296">
        <v>0</v>
      </c>
      <c r="Y16" s="297">
        <v>0</v>
      </c>
      <c r="Z16" s="291">
        <v>0</v>
      </c>
      <c r="AA16" s="292">
        <v>0</v>
      </c>
      <c r="AB16" s="292">
        <v>0</v>
      </c>
      <c r="AC16" s="292">
        <v>0</v>
      </c>
      <c r="AD16" s="293">
        <v>0</v>
      </c>
      <c r="AE16" s="244">
        <v>0</v>
      </c>
      <c r="AF16" s="294">
        <v>0</v>
      </c>
      <c r="AG16" s="298">
        <v>0</v>
      </c>
      <c r="AH16" s="298">
        <v>0</v>
      </c>
      <c r="AI16" s="291">
        <v>0</v>
      </c>
      <c r="AJ16" s="292">
        <v>0</v>
      </c>
      <c r="AK16" s="292">
        <v>0</v>
      </c>
      <c r="AL16" s="292">
        <v>0</v>
      </c>
      <c r="AM16" s="293">
        <v>0</v>
      </c>
      <c r="AN16" s="244">
        <v>0</v>
      </c>
      <c r="AO16" s="294">
        <v>0</v>
      </c>
      <c r="AP16" s="298">
        <v>0</v>
      </c>
    </row>
    <row r="17" spans="1:42" ht="16.5" customHeight="1">
      <c r="A17" s="91" t="s">
        <v>71</v>
      </c>
      <c r="B17" s="299">
        <v>1622</v>
      </c>
      <c r="C17" s="252">
        <v>2345</v>
      </c>
      <c r="D17" s="252">
        <v>3847</v>
      </c>
      <c r="E17" s="252">
        <v>1402</v>
      </c>
      <c r="F17" s="253">
        <v>884</v>
      </c>
      <c r="G17" s="249">
        <v>6</v>
      </c>
      <c r="H17" s="300">
        <v>3</v>
      </c>
      <c r="I17" s="299">
        <v>102</v>
      </c>
      <c r="J17" s="252">
        <v>155</v>
      </c>
      <c r="K17" s="252">
        <v>172</v>
      </c>
      <c r="L17" s="252">
        <v>68</v>
      </c>
      <c r="M17" s="253">
        <v>30</v>
      </c>
      <c r="N17" s="301"/>
      <c r="O17" s="299">
        <v>107</v>
      </c>
      <c r="P17" s="252">
        <v>73</v>
      </c>
      <c r="Q17" s="252">
        <v>163</v>
      </c>
      <c r="R17" s="252">
        <v>94</v>
      </c>
      <c r="S17" s="253">
        <v>57</v>
      </c>
      <c r="T17" s="301">
        <v>0</v>
      </c>
      <c r="U17" s="299">
        <v>9</v>
      </c>
      <c r="V17" s="252">
        <v>345</v>
      </c>
      <c r="W17" s="252">
        <v>323</v>
      </c>
      <c r="X17" s="302"/>
      <c r="Y17" s="303"/>
      <c r="Z17" s="299">
        <v>12</v>
      </c>
      <c r="AA17" s="252">
        <v>675</v>
      </c>
      <c r="AB17" s="252">
        <v>574</v>
      </c>
      <c r="AC17" s="252">
        <v>0</v>
      </c>
      <c r="AD17" s="253">
        <v>0</v>
      </c>
      <c r="AE17" s="249">
        <v>23</v>
      </c>
      <c r="AF17" s="300">
        <v>0</v>
      </c>
      <c r="AG17" s="304"/>
      <c r="AH17" s="304"/>
      <c r="AI17" s="299">
        <v>105</v>
      </c>
      <c r="AJ17" s="252">
        <v>528</v>
      </c>
      <c r="AK17" s="252">
        <v>578</v>
      </c>
      <c r="AL17" s="252">
        <v>49</v>
      </c>
      <c r="AM17" s="253">
        <v>26</v>
      </c>
      <c r="AN17" s="249">
        <v>2</v>
      </c>
      <c r="AO17" s="300"/>
      <c r="AP17" s="304"/>
    </row>
    <row r="18" spans="1:42" ht="16.5" customHeight="1" hidden="1">
      <c r="A18" s="91" t="s">
        <v>82</v>
      </c>
      <c r="B18" s="291">
        <v>0</v>
      </c>
      <c r="C18" s="292">
        <v>0</v>
      </c>
      <c r="D18" s="292">
        <v>0</v>
      </c>
      <c r="E18" s="292">
        <v>0</v>
      </c>
      <c r="F18" s="293">
        <v>0</v>
      </c>
      <c r="G18" s="244">
        <v>0</v>
      </c>
      <c r="H18" s="294">
        <v>0</v>
      </c>
      <c r="I18" s="291">
        <v>0</v>
      </c>
      <c r="J18" s="292">
        <v>0</v>
      </c>
      <c r="K18" s="292">
        <v>0</v>
      </c>
      <c r="L18" s="292">
        <v>0</v>
      </c>
      <c r="M18" s="293">
        <v>0</v>
      </c>
      <c r="N18" s="295">
        <v>0</v>
      </c>
      <c r="O18" s="291">
        <v>0</v>
      </c>
      <c r="P18" s="292">
        <v>0</v>
      </c>
      <c r="Q18" s="292">
        <v>0</v>
      </c>
      <c r="R18" s="292">
        <v>0</v>
      </c>
      <c r="S18" s="293">
        <v>0</v>
      </c>
      <c r="T18" s="295">
        <v>0</v>
      </c>
      <c r="U18" s="291">
        <v>0</v>
      </c>
      <c r="V18" s="292">
        <v>0</v>
      </c>
      <c r="W18" s="292">
        <v>0</v>
      </c>
      <c r="X18" s="296">
        <v>0</v>
      </c>
      <c r="Y18" s="297">
        <v>0</v>
      </c>
      <c r="Z18" s="291">
        <v>0</v>
      </c>
      <c r="AA18" s="292">
        <v>0</v>
      </c>
      <c r="AB18" s="292">
        <v>0</v>
      </c>
      <c r="AC18" s="292">
        <v>0</v>
      </c>
      <c r="AD18" s="293">
        <v>0</v>
      </c>
      <c r="AE18" s="244">
        <v>0</v>
      </c>
      <c r="AF18" s="294">
        <v>0</v>
      </c>
      <c r="AG18" s="298">
        <v>0</v>
      </c>
      <c r="AH18" s="298">
        <v>0</v>
      </c>
      <c r="AI18" s="291">
        <v>0</v>
      </c>
      <c r="AJ18" s="292">
        <v>0</v>
      </c>
      <c r="AK18" s="292">
        <v>0</v>
      </c>
      <c r="AL18" s="292">
        <v>0</v>
      </c>
      <c r="AM18" s="293">
        <v>0</v>
      </c>
      <c r="AN18" s="244">
        <v>0</v>
      </c>
      <c r="AO18" s="294">
        <v>0</v>
      </c>
      <c r="AP18" s="298">
        <v>0</v>
      </c>
    </row>
    <row r="19" spans="1:42" ht="16.5" customHeight="1">
      <c r="A19" s="91" t="s">
        <v>72</v>
      </c>
      <c r="B19" s="299">
        <v>1604</v>
      </c>
      <c r="C19" s="252">
        <v>2298</v>
      </c>
      <c r="D19" s="252">
        <v>3858</v>
      </c>
      <c r="E19" s="252">
        <v>1388</v>
      </c>
      <c r="F19" s="253">
        <v>1039</v>
      </c>
      <c r="G19" s="249">
        <v>28</v>
      </c>
      <c r="H19" s="300">
        <v>19</v>
      </c>
      <c r="I19" s="299">
        <v>96</v>
      </c>
      <c r="J19" s="252">
        <v>153</v>
      </c>
      <c r="K19" s="252">
        <v>178</v>
      </c>
      <c r="L19" s="252">
        <v>67</v>
      </c>
      <c r="M19" s="253">
        <v>51</v>
      </c>
      <c r="N19" s="301"/>
      <c r="O19" s="299">
        <v>107</v>
      </c>
      <c r="P19" s="252">
        <v>71</v>
      </c>
      <c r="Q19" s="252">
        <v>211</v>
      </c>
      <c r="R19" s="252">
        <v>94</v>
      </c>
      <c r="S19" s="253">
        <v>71</v>
      </c>
      <c r="T19" s="301">
        <v>0</v>
      </c>
      <c r="U19" s="299">
        <v>6</v>
      </c>
      <c r="V19" s="252">
        <v>344</v>
      </c>
      <c r="W19" s="252">
        <v>320</v>
      </c>
      <c r="X19" s="302"/>
      <c r="Y19" s="303"/>
      <c r="Z19" s="299">
        <v>12</v>
      </c>
      <c r="AA19" s="252">
        <v>687</v>
      </c>
      <c r="AB19" s="252">
        <v>588</v>
      </c>
      <c r="AC19" s="252">
        <v>0</v>
      </c>
      <c r="AD19" s="253">
        <v>0</v>
      </c>
      <c r="AE19" s="249">
        <v>6</v>
      </c>
      <c r="AF19" s="300">
        <v>0</v>
      </c>
      <c r="AG19" s="304"/>
      <c r="AH19" s="304"/>
      <c r="AI19" s="299">
        <v>103</v>
      </c>
      <c r="AJ19" s="252">
        <v>483</v>
      </c>
      <c r="AK19" s="252">
        <v>563</v>
      </c>
      <c r="AL19" s="252">
        <v>41</v>
      </c>
      <c r="AM19" s="253">
        <v>40</v>
      </c>
      <c r="AN19" s="249">
        <v>5</v>
      </c>
      <c r="AO19" s="300"/>
      <c r="AP19" s="304"/>
    </row>
    <row r="20" spans="1:42" ht="16.5" customHeight="1" hidden="1">
      <c r="A20" s="91" t="s">
        <v>82</v>
      </c>
      <c r="B20" s="291">
        <v>0</v>
      </c>
      <c r="C20" s="292">
        <v>0</v>
      </c>
      <c r="D20" s="292">
        <v>0</v>
      </c>
      <c r="E20" s="292">
        <v>0</v>
      </c>
      <c r="F20" s="293">
        <v>0</v>
      </c>
      <c r="G20" s="244">
        <v>0</v>
      </c>
      <c r="H20" s="294">
        <v>0</v>
      </c>
      <c r="I20" s="291">
        <v>0</v>
      </c>
      <c r="J20" s="292">
        <v>0</v>
      </c>
      <c r="K20" s="292">
        <v>0</v>
      </c>
      <c r="L20" s="292">
        <v>0</v>
      </c>
      <c r="M20" s="293">
        <v>0</v>
      </c>
      <c r="N20" s="295">
        <v>0</v>
      </c>
      <c r="O20" s="291">
        <v>0</v>
      </c>
      <c r="P20" s="292">
        <v>0</v>
      </c>
      <c r="Q20" s="292">
        <v>0</v>
      </c>
      <c r="R20" s="292">
        <v>0</v>
      </c>
      <c r="S20" s="293">
        <v>0</v>
      </c>
      <c r="T20" s="295">
        <v>0</v>
      </c>
      <c r="U20" s="291">
        <v>0</v>
      </c>
      <c r="V20" s="292">
        <v>0</v>
      </c>
      <c r="W20" s="292">
        <v>0</v>
      </c>
      <c r="X20" s="296">
        <v>0</v>
      </c>
      <c r="Y20" s="297">
        <v>0</v>
      </c>
      <c r="Z20" s="291">
        <v>0</v>
      </c>
      <c r="AA20" s="292">
        <v>0</v>
      </c>
      <c r="AB20" s="292">
        <v>0</v>
      </c>
      <c r="AC20" s="292">
        <v>0</v>
      </c>
      <c r="AD20" s="293">
        <v>0</v>
      </c>
      <c r="AE20" s="244">
        <v>0</v>
      </c>
      <c r="AF20" s="294">
        <v>0</v>
      </c>
      <c r="AG20" s="298">
        <v>0</v>
      </c>
      <c r="AH20" s="298">
        <v>0</v>
      </c>
      <c r="AI20" s="291">
        <v>0</v>
      </c>
      <c r="AJ20" s="292">
        <v>0</v>
      </c>
      <c r="AK20" s="292">
        <v>0</v>
      </c>
      <c r="AL20" s="292">
        <v>0</v>
      </c>
      <c r="AM20" s="293">
        <v>0</v>
      </c>
      <c r="AN20" s="244">
        <v>0</v>
      </c>
      <c r="AO20" s="294">
        <v>0</v>
      </c>
      <c r="AP20" s="298">
        <v>0</v>
      </c>
    </row>
    <row r="21" spans="1:42" ht="16.5" customHeight="1">
      <c r="A21" s="91" t="s">
        <v>73</v>
      </c>
      <c r="B21" s="299">
        <v>1587</v>
      </c>
      <c r="C21" s="252">
        <v>2176</v>
      </c>
      <c r="D21" s="252">
        <v>3858</v>
      </c>
      <c r="E21" s="252">
        <v>1381</v>
      </c>
      <c r="F21" s="253">
        <v>988</v>
      </c>
      <c r="G21" s="249">
        <v>34</v>
      </c>
      <c r="H21" s="300">
        <v>20</v>
      </c>
      <c r="I21" s="299">
        <v>96</v>
      </c>
      <c r="J21" s="252">
        <v>153</v>
      </c>
      <c r="K21" s="252">
        <v>178</v>
      </c>
      <c r="L21" s="252">
        <v>67</v>
      </c>
      <c r="M21" s="253">
        <v>33</v>
      </c>
      <c r="N21" s="301"/>
      <c r="O21" s="299">
        <v>107</v>
      </c>
      <c r="P21" s="252">
        <v>66</v>
      </c>
      <c r="Q21" s="252">
        <v>211</v>
      </c>
      <c r="R21" s="252">
        <v>94</v>
      </c>
      <c r="S21" s="253">
        <v>65</v>
      </c>
      <c r="T21" s="301">
        <v>0</v>
      </c>
      <c r="U21" s="299">
        <v>3</v>
      </c>
      <c r="V21" s="252">
        <v>347</v>
      </c>
      <c r="W21" s="252">
        <v>327</v>
      </c>
      <c r="X21" s="302"/>
      <c r="Y21" s="303"/>
      <c r="Z21" s="299">
        <v>0</v>
      </c>
      <c r="AA21" s="252">
        <v>49</v>
      </c>
      <c r="AB21" s="252">
        <v>64</v>
      </c>
      <c r="AC21" s="252">
        <v>0</v>
      </c>
      <c r="AD21" s="253">
        <v>0</v>
      </c>
      <c r="AE21" s="249">
        <v>2</v>
      </c>
      <c r="AF21" s="300">
        <v>0</v>
      </c>
      <c r="AG21" s="304"/>
      <c r="AH21" s="304"/>
      <c r="AI21" s="299">
        <v>95</v>
      </c>
      <c r="AJ21" s="252">
        <v>468</v>
      </c>
      <c r="AK21" s="252">
        <v>563</v>
      </c>
      <c r="AL21" s="252">
        <v>41</v>
      </c>
      <c r="AM21" s="253">
        <v>26</v>
      </c>
      <c r="AN21" s="249">
        <v>5</v>
      </c>
      <c r="AO21" s="300"/>
      <c r="AP21" s="304"/>
    </row>
    <row r="22" spans="1:42" ht="16.5" customHeight="1" hidden="1">
      <c r="A22" s="91" t="s">
        <v>82</v>
      </c>
      <c r="B22" s="291">
        <v>0</v>
      </c>
      <c r="C22" s="292">
        <v>0</v>
      </c>
      <c r="D22" s="292">
        <v>0</v>
      </c>
      <c r="E22" s="292">
        <v>0</v>
      </c>
      <c r="F22" s="293">
        <v>0</v>
      </c>
      <c r="G22" s="244">
        <v>0</v>
      </c>
      <c r="H22" s="294">
        <v>0</v>
      </c>
      <c r="I22" s="291">
        <v>0</v>
      </c>
      <c r="J22" s="292">
        <v>0</v>
      </c>
      <c r="K22" s="292">
        <v>0</v>
      </c>
      <c r="L22" s="292">
        <v>0</v>
      </c>
      <c r="M22" s="293">
        <v>0</v>
      </c>
      <c r="N22" s="295">
        <v>0</v>
      </c>
      <c r="O22" s="291">
        <v>0</v>
      </c>
      <c r="P22" s="292">
        <v>0</v>
      </c>
      <c r="Q22" s="292">
        <v>0</v>
      </c>
      <c r="R22" s="292">
        <v>0</v>
      </c>
      <c r="S22" s="293">
        <v>0</v>
      </c>
      <c r="T22" s="295">
        <v>0</v>
      </c>
      <c r="U22" s="291">
        <v>0</v>
      </c>
      <c r="V22" s="292">
        <v>0</v>
      </c>
      <c r="W22" s="292">
        <v>0</v>
      </c>
      <c r="X22" s="296">
        <v>0</v>
      </c>
      <c r="Y22" s="297">
        <v>0</v>
      </c>
      <c r="Z22" s="291">
        <v>0</v>
      </c>
      <c r="AA22" s="292">
        <v>0</v>
      </c>
      <c r="AB22" s="292">
        <v>0</v>
      </c>
      <c r="AC22" s="292">
        <v>0</v>
      </c>
      <c r="AD22" s="293">
        <v>0</v>
      </c>
      <c r="AE22" s="244">
        <v>0</v>
      </c>
      <c r="AF22" s="294">
        <v>0</v>
      </c>
      <c r="AG22" s="298">
        <v>0</v>
      </c>
      <c r="AH22" s="298">
        <v>0</v>
      </c>
      <c r="AI22" s="291">
        <v>0</v>
      </c>
      <c r="AJ22" s="292">
        <v>0</v>
      </c>
      <c r="AK22" s="292">
        <v>0</v>
      </c>
      <c r="AL22" s="292">
        <v>0</v>
      </c>
      <c r="AM22" s="293">
        <v>0</v>
      </c>
      <c r="AN22" s="244">
        <v>0</v>
      </c>
      <c r="AO22" s="294">
        <v>0</v>
      </c>
      <c r="AP22" s="298">
        <v>0</v>
      </c>
    </row>
    <row r="23" spans="1:42" ht="16.5" customHeight="1">
      <c r="A23" s="91" t="s">
        <v>74</v>
      </c>
      <c r="B23" s="299">
        <v>1576</v>
      </c>
      <c r="C23" s="252">
        <v>2121</v>
      </c>
      <c r="D23" s="252">
        <v>3855</v>
      </c>
      <c r="E23" s="252">
        <v>0</v>
      </c>
      <c r="F23" s="253">
        <v>993</v>
      </c>
      <c r="G23" s="249">
        <v>47</v>
      </c>
      <c r="H23" s="300">
        <v>15</v>
      </c>
      <c r="I23" s="299">
        <v>74</v>
      </c>
      <c r="J23" s="252">
        <v>85</v>
      </c>
      <c r="K23" s="252">
        <v>179</v>
      </c>
      <c r="L23" s="252">
        <v>0</v>
      </c>
      <c r="M23" s="253">
        <v>43</v>
      </c>
      <c r="N23" s="301"/>
      <c r="O23" s="299">
        <v>102</v>
      </c>
      <c r="P23" s="252">
        <v>67</v>
      </c>
      <c r="Q23" s="252">
        <v>211</v>
      </c>
      <c r="R23" s="252">
        <v>90</v>
      </c>
      <c r="S23" s="253">
        <v>59</v>
      </c>
      <c r="T23" s="301">
        <v>0</v>
      </c>
      <c r="U23" s="299">
        <v>3</v>
      </c>
      <c r="V23" s="252">
        <v>1</v>
      </c>
      <c r="W23" s="252">
        <v>328</v>
      </c>
      <c r="X23" s="302"/>
      <c r="Y23" s="303"/>
      <c r="Z23" s="299">
        <v>0</v>
      </c>
      <c r="AA23" s="252">
        <v>49</v>
      </c>
      <c r="AB23" s="252">
        <v>64</v>
      </c>
      <c r="AC23" s="252">
        <v>0</v>
      </c>
      <c r="AD23" s="253">
        <v>0</v>
      </c>
      <c r="AE23" s="249">
        <v>0</v>
      </c>
      <c r="AF23" s="300">
        <v>0</v>
      </c>
      <c r="AG23" s="304"/>
      <c r="AH23" s="304"/>
      <c r="AI23" s="299">
        <v>95</v>
      </c>
      <c r="AJ23" s="252">
        <v>456</v>
      </c>
      <c r="AK23" s="252">
        <v>563</v>
      </c>
      <c r="AL23" s="252">
        <v>0</v>
      </c>
      <c r="AM23" s="253">
        <v>36</v>
      </c>
      <c r="AN23" s="249">
        <v>2</v>
      </c>
      <c r="AO23" s="300"/>
      <c r="AP23" s="304"/>
    </row>
    <row r="24" spans="1:42" ht="16.5" customHeight="1" hidden="1">
      <c r="A24" s="91" t="s">
        <v>82</v>
      </c>
      <c r="B24" s="291">
        <v>0</v>
      </c>
      <c r="C24" s="292">
        <v>0</v>
      </c>
      <c r="D24" s="292">
        <v>0</v>
      </c>
      <c r="E24" s="292">
        <v>0</v>
      </c>
      <c r="F24" s="293">
        <v>0</v>
      </c>
      <c r="G24" s="244">
        <v>0</v>
      </c>
      <c r="H24" s="294">
        <v>0</v>
      </c>
      <c r="I24" s="291">
        <v>0</v>
      </c>
      <c r="J24" s="292">
        <v>0</v>
      </c>
      <c r="K24" s="292">
        <v>0</v>
      </c>
      <c r="L24" s="292">
        <v>0</v>
      </c>
      <c r="M24" s="293">
        <v>0</v>
      </c>
      <c r="N24" s="295">
        <v>0</v>
      </c>
      <c r="O24" s="291">
        <v>0</v>
      </c>
      <c r="P24" s="292">
        <v>0</v>
      </c>
      <c r="Q24" s="292">
        <v>0</v>
      </c>
      <c r="R24" s="292">
        <v>0</v>
      </c>
      <c r="S24" s="293">
        <v>0</v>
      </c>
      <c r="T24" s="295">
        <v>0</v>
      </c>
      <c r="U24" s="291">
        <v>0</v>
      </c>
      <c r="V24" s="292">
        <v>0</v>
      </c>
      <c r="W24" s="292">
        <v>0</v>
      </c>
      <c r="X24" s="296">
        <v>0</v>
      </c>
      <c r="Y24" s="297">
        <v>0</v>
      </c>
      <c r="Z24" s="291">
        <v>0</v>
      </c>
      <c r="AA24" s="292">
        <v>0</v>
      </c>
      <c r="AB24" s="292">
        <v>0</v>
      </c>
      <c r="AC24" s="292">
        <v>0</v>
      </c>
      <c r="AD24" s="293">
        <v>0</v>
      </c>
      <c r="AE24" s="244">
        <v>0</v>
      </c>
      <c r="AF24" s="294">
        <v>0</v>
      </c>
      <c r="AG24" s="298">
        <v>0</v>
      </c>
      <c r="AH24" s="298">
        <v>0</v>
      </c>
      <c r="AI24" s="291">
        <v>0</v>
      </c>
      <c r="AJ24" s="292">
        <v>0</v>
      </c>
      <c r="AK24" s="292">
        <v>0</v>
      </c>
      <c r="AL24" s="292">
        <v>0</v>
      </c>
      <c r="AM24" s="293">
        <v>0</v>
      </c>
      <c r="AN24" s="244">
        <v>0</v>
      </c>
      <c r="AO24" s="294">
        <v>0</v>
      </c>
      <c r="AP24" s="298">
        <v>0</v>
      </c>
    </row>
    <row r="25" spans="1:42" ht="16.5" customHeight="1">
      <c r="A25" s="91" t="s">
        <v>75</v>
      </c>
      <c r="B25" s="299">
        <v>1560</v>
      </c>
      <c r="C25" s="252">
        <v>2200</v>
      </c>
      <c r="D25" s="252">
        <v>3809</v>
      </c>
      <c r="E25" s="252">
        <v>0</v>
      </c>
      <c r="F25" s="253">
        <v>1001</v>
      </c>
      <c r="G25" s="249">
        <v>0</v>
      </c>
      <c r="H25" s="300">
        <v>0</v>
      </c>
      <c r="I25" s="299">
        <v>81</v>
      </c>
      <c r="J25" s="252">
        <v>93</v>
      </c>
      <c r="K25" s="252">
        <v>177</v>
      </c>
      <c r="L25" s="252">
        <v>0</v>
      </c>
      <c r="M25" s="253">
        <v>45</v>
      </c>
      <c r="N25" s="301">
        <v>2</v>
      </c>
      <c r="O25" s="299">
        <v>102</v>
      </c>
      <c r="P25" s="252">
        <v>71</v>
      </c>
      <c r="Q25" s="252">
        <v>209</v>
      </c>
      <c r="R25" s="252">
        <v>0</v>
      </c>
      <c r="S25" s="253">
        <v>60</v>
      </c>
      <c r="T25" s="301">
        <v>10</v>
      </c>
      <c r="U25" s="299">
        <v>12</v>
      </c>
      <c r="V25" s="252">
        <v>32</v>
      </c>
      <c r="W25" s="252">
        <v>325</v>
      </c>
      <c r="X25" s="302"/>
      <c r="Y25" s="303">
        <v>7</v>
      </c>
      <c r="Z25" s="299">
        <v>334</v>
      </c>
      <c r="AA25" s="252">
        <v>257</v>
      </c>
      <c r="AB25" s="252">
        <v>567</v>
      </c>
      <c r="AC25" s="252">
        <v>480</v>
      </c>
      <c r="AD25" s="253">
        <v>0</v>
      </c>
      <c r="AE25" s="249">
        <v>31</v>
      </c>
      <c r="AF25" s="300">
        <v>0</v>
      </c>
      <c r="AG25" s="304"/>
      <c r="AH25" s="304"/>
      <c r="AI25" s="299">
        <v>95</v>
      </c>
      <c r="AJ25" s="252">
        <v>456</v>
      </c>
      <c r="AK25" s="252">
        <v>565</v>
      </c>
      <c r="AL25" s="252">
        <v>0</v>
      </c>
      <c r="AM25" s="253">
        <v>32</v>
      </c>
      <c r="AN25" s="249">
        <v>2</v>
      </c>
      <c r="AO25" s="300"/>
      <c r="AP25" s="304"/>
    </row>
    <row r="26" spans="1:42" ht="16.5" customHeight="1" hidden="1">
      <c r="A26" s="91" t="s">
        <v>82</v>
      </c>
      <c r="B26" s="291">
        <v>0</v>
      </c>
      <c r="C26" s="292">
        <v>0</v>
      </c>
      <c r="D26" s="292">
        <v>0</v>
      </c>
      <c r="E26" s="292">
        <v>0</v>
      </c>
      <c r="F26" s="293">
        <v>0</v>
      </c>
      <c r="G26" s="244">
        <v>0</v>
      </c>
      <c r="H26" s="294">
        <v>0</v>
      </c>
      <c r="I26" s="291">
        <v>0</v>
      </c>
      <c r="J26" s="292">
        <v>0</v>
      </c>
      <c r="K26" s="292">
        <v>0</v>
      </c>
      <c r="L26" s="292">
        <v>0</v>
      </c>
      <c r="M26" s="293">
        <v>0</v>
      </c>
      <c r="N26" s="295">
        <v>0</v>
      </c>
      <c r="O26" s="291">
        <v>0</v>
      </c>
      <c r="P26" s="292">
        <v>0</v>
      </c>
      <c r="Q26" s="292">
        <v>0</v>
      </c>
      <c r="R26" s="292">
        <v>0</v>
      </c>
      <c r="S26" s="293">
        <v>0</v>
      </c>
      <c r="T26" s="295">
        <v>0</v>
      </c>
      <c r="U26" s="291">
        <v>0</v>
      </c>
      <c r="V26" s="292">
        <v>0</v>
      </c>
      <c r="W26" s="292">
        <v>0</v>
      </c>
      <c r="X26" s="296">
        <v>0</v>
      </c>
      <c r="Y26" s="297">
        <v>0</v>
      </c>
      <c r="Z26" s="291">
        <v>0</v>
      </c>
      <c r="AA26" s="292">
        <v>0</v>
      </c>
      <c r="AB26" s="292">
        <v>0</v>
      </c>
      <c r="AC26" s="292">
        <v>0</v>
      </c>
      <c r="AD26" s="293">
        <v>0</v>
      </c>
      <c r="AE26" s="244">
        <v>0</v>
      </c>
      <c r="AF26" s="294">
        <v>0</v>
      </c>
      <c r="AG26" s="298">
        <v>0</v>
      </c>
      <c r="AH26" s="298">
        <v>0</v>
      </c>
      <c r="AI26" s="291">
        <v>0</v>
      </c>
      <c r="AJ26" s="292">
        <v>0</v>
      </c>
      <c r="AK26" s="292">
        <v>0</v>
      </c>
      <c r="AL26" s="292">
        <v>0</v>
      </c>
      <c r="AM26" s="293">
        <v>0</v>
      </c>
      <c r="AN26" s="244">
        <v>0</v>
      </c>
      <c r="AO26" s="294">
        <v>0</v>
      </c>
      <c r="AP26" s="298">
        <v>0</v>
      </c>
    </row>
    <row r="27" spans="1:42" ht="16.5" customHeight="1">
      <c r="A27" s="91" t="s">
        <v>76</v>
      </c>
      <c r="B27" s="299">
        <v>959</v>
      </c>
      <c r="C27" s="252">
        <v>379</v>
      </c>
      <c r="D27" s="252">
        <v>3484</v>
      </c>
      <c r="E27" s="252">
        <v>0</v>
      </c>
      <c r="F27" s="253">
        <v>654</v>
      </c>
      <c r="G27" s="249">
        <v>4</v>
      </c>
      <c r="H27" s="300">
        <v>0</v>
      </c>
      <c r="I27" s="299">
        <v>47</v>
      </c>
      <c r="J27" s="252">
        <v>51</v>
      </c>
      <c r="K27" s="252">
        <v>127</v>
      </c>
      <c r="L27" s="252">
        <v>7</v>
      </c>
      <c r="M27" s="253">
        <v>24</v>
      </c>
      <c r="N27" s="301"/>
      <c r="O27" s="299">
        <v>97</v>
      </c>
      <c r="P27" s="252">
        <v>71</v>
      </c>
      <c r="Q27" s="252">
        <v>208</v>
      </c>
      <c r="R27" s="252">
        <v>0</v>
      </c>
      <c r="S27" s="253">
        <v>61</v>
      </c>
      <c r="T27" s="301">
        <v>3</v>
      </c>
      <c r="U27" s="299">
        <v>3</v>
      </c>
      <c r="V27" s="252">
        <v>6</v>
      </c>
      <c r="W27" s="252">
        <v>264</v>
      </c>
      <c r="X27" s="302"/>
      <c r="Y27" s="303">
        <v>1</v>
      </c>
      <c r="Z27" s="299">
        <v>569</v>
      </c>
      <c r="AA27" s="252">
        <v>758</v>
      </c>
      <c r="AB27" s="252">
        <v>897</v>
      </c>
      <c r="AC27" s="252">
        <v>0</v>
      </c>
      <c r="AD27" s="253">
        <v>0</v>
      </c>
      <c r="AE27" s="249">
        <v>64</v>
      </c>
      <c r="AF27" s="300">
        <v>0</v>
      </c>
      <c r="AG27" s="304"/>
      <c r="AH27" s="304"/>
      <c r="AI27" s="299">
        <v>12</v>
      </c>
      <c r="AJ27" s="252">
        <v>70</v>
      </c>
      <c r="AK27" s="252">
        <v>429</v>
      </c>
      <c r="AL27" s="252">
        <v>0</v>
      </c>
      <c r="AM27" s="253">
        <v>8</v>
      </c>
      <c r="AN27" s="249">
        <v>0</v>
      </c>
      <c r="AO27" s="300"/>
      <c r="AP27" s="304"/>
    </row>
    <row r="28" spans="1:42" ht="16.5" customHeight="1" hidden="1">
      <c r="A28" s="91" t="s">
        <v>82</v>
      </c>
      <c r="B28" s="291">
        <v>0</v>
      </c>
      <c r="C28" s="292">
        <v>0</v>
      </c>
      <c r="D28" s="292">
        <v>0</v>
      </c>
      <c r="E28" s="292">
        <v>0</v>
      </c>
      <c r="F28" s="293">
        <v>0</v>
      </c>
      <c r="G28" s="244">
        <v>0</v>
      </c>
      <c r="H28" s="294">
        <v>0</v>
      </c>
      <c r="I28" s="291">
        <v>0</v>
      </c>
      <c r="J28" s="292">
        <v>0</v>
      </c>
      <c r="K28" s="292">
        <v>0</v>
      </c>
      <c r="L28" s="292">
        <v>0</v>
      </c>
      <c r="M28" s="293">
        <v>0</v>
      </c>
      <c r="N28" s="295">
        <v>0</v>
      </c>
      <c r="O28" s="291">
        <v>0</v>
      </c>
      <c r="P28" s="292">
        <v>0</v>
      </c>
      <c r="Q28" s="292">
        <v>0</v>
      </c>
      <c r="R28" s="292">
        <v>0</v>
      </c>
      <c r="S28" s="293">
        <v>0</v>
      </c>
      <c r="T28" s="295">
        <v>0</v>
      </c>
      <c r="U28" s="291">
        <v>0</v>
      </c>
      <c r="V28" s="292">
        <v>0</v>
      </c>
      <c r="W28" s="292">
        <v>0</v>
      </c>
      <c r="X28" s="296">
        <v>0</v>
      </c>
      <c r="Y28" s="297">
        <v>0</v>
      </c>
      <c r="Z28" s="291">
        <v>0</v>
      </c>
      <c r="AA28" s="292">
        <v>0</v>
      </c>
      <c r="AB28" s="292">
        <v>0</v>
      </c>
      <c r="AC28" s="292">
        <v>0</v>
      </c>
      <c r="AD28" s="293">
        <v>0</v>
      </c>
      <c r="AE28" s="244">
        <v>0</v>
      </c>
      <c r="AF28" s="294">
        <v>0</v>
      </c>
      <c r="AG28" s="298">
        <v>0</v>
      </c>
      <c r="AH28" s="298">
        <v>0</v>
      </c>
      <c r="AI28" s="291">
        <v>0</v>
      </c>
      <c r="AJ28" s="292">
        <v>0</v>
      </c>
      <c r="AK28" s="292">
        <v>0</v>
      </c>
      <c r="AL28" s="292">
        <v>0</v>
      </c>
      <c r="AM28" s="293">
        <v>0</v>
      </c>
      <c r="AN28" s="244">
        <v>0</v>
      </c>
      <c r="AO28" s="294">
        <v>0</v>
      </c>
      <c r="AP28" s="298">
        <v>0</v>
      </c>
    </row>
    <row r="29" spans="1:42" ht="16.5" customHeight="1">
      <c r="A29" s="91" t="s">
        <v>77</v>
      </c>
      <c r="B29" s="299">
        <v>969</v>
      </c>
      <c r="C29" s="252">
        <v>1734</v>
      </c>
      <c r="D29" s="252">
        <v>2931</v>
      </c>
      <c r="E29" s="252">
        <v>0</v>
      </c>
      <c r="F29" s="253">
        <v>645</v>
      </c>
      <c r="G29" s="249">
        <v>18</v>
      </c>
      <c r="H29" s="300">
        <v>3</v>
      </c>
      <c r="I29" s="299">
        <v>47</v>
      </c>
      <c r="J29" s="252">
        <v>57</v>
      </c>
      <c r="K29" s="252">
        <v>115</v>
      </c>
      <c r="L29" s="252">
        <v>0</v>
      </c>
      <c r="M29" s="253">
        <v>27</v>
      </c>
      <c r="N29" s="301">
        <v>2</v>
      </c>
      <c r="O29" s="299">
        <v>96</v>
      </c>
      <c r="P29" s="252">
        <v>71</v>
      </c>
      <c r="Q29" s="252">
        <v>206</v>
      </c>
      <c r="R29" s="252">
        <v>0</v>
      </c>
      <c r="S29" s="253">
        <v>63</v>
      </c>
      <c r="T29" s="301">
        <v>0</v>
      </c>
      <c r="U29" s="299">
        <v>3</v>
      </c>
      <c r="V29" s="252">
        <v>7</v>
      </c>
      <c r="W29" s="252">
        <v>262</v>
      </c>
      <c r="X29" s="302"/>
      <c r="Y29" s="303">
        <v>13</v>
      </c>
      <c r="Z29" s="299">
        <v>12</v>
      </c>
      <c r="AA29" s="252">
        <v>1082</v>
      </c>
      <c r="AB29" s="252">
        <v>1020</v>
      </c>
      <c r="AC29" s="252">
        <v>0</v>
      </c>
      <c r="AD29" s="253">
        <v>0</v>
      </c>
      <c r="AE29" s="249">
        <v>205</v>
      </c>
      <c r="AF29" s="300">
        <v>0</v>
      </c>
      <c r="AG29" s="304"/>
      <c r="AH29" s="304"/>
      <c r="AI29" s="299">
        <v>41</v>
      </c>
      <c r="AJ29" s="252">
        <v>200</v>
      </c>
      <c r="AK29" s="252">
        <v>443</v>
      </c>
      <c r="AL29" s="252">
        <v>0</v>
      </c>
      <c r="AM29" s="253">
        <v>12</v>
      </c>
      <c r="AN29" s="249">
        <v>0</v>
      </c>
      <c r="AO29" s="300"/>
      <c r="AP29" s="304"/>
    </row>
    <row r="30" spans="1:42" ht="16.5" customHeight="1" hidden="1">
      <c r="A30" s="91" t="s">
        <v>82</v>
      </c>
      <c r="B30" s="291">
        <v>0</v>
      </c>
      <c r="C30" s="292">
        <v>0</v>
      </c>
      <c r="D30" s="292">
        <v>0</v>
      </c>
      <c r="E30" s="292">
        <v>0</v>
      </c>
      <c r="F30" s="293">
        <v>0</v>
      </c>
      <c r="G30" s="244">
        <v>0</v>
      </c>
      <c r="H30" s="294">
        <v>0</v>
      </c>
      <c r="I30" s="291">
        <v>0</v>
      </c>
      <c r="J30" s="292">
        <v>0</v>
      </c>
      <c r="K30" s="292">
        <v>0</v>
      </c>
      <c r="L30" s="292">
        <v>0</v>
      </c>
      <c r="M30" s="293">
        <v>0</v>
      </c>
      <c r="N30" s="295">
        <v>0</v>
      </c>
      <c r="O30" s="291">
        <v>0</v>
      </c>
      <c r="P30" s="292">
        <v>0</v>
      </c>
      <c r="Q30" s="292">
        <v>0</v>
      </c>
      <c r="R30" s="292">
        <v>0</v>
      </c>
      <c r="S30" s="293">
        <v>0</v>
      </c>
      <c r="T30" s="295">
        <v>0</v>
      </c>
      <c r="U30" s="291">
        <v>0</v>
      </c>
      <c r="V30" s="292">
        <v>0</v>
      </c>
      <c r="W30" s="292">
        <v>0</v>
      </c>
      <c r="X30" s="296">
        <v>0</v>
      </c>
      <c r="Y30" s="297">
        <v>0</v>
      </c>
      <c r="Z30" s="291">
        <v>0</v>
      </c>
      <c r="AA30" s="292">
        <v>0</v>
      </c>
      <c r="AB30" s="292">
        <v>0</v>
      </c>
      <c r="AC30" s="292">
        <v>0</v>
      </c>
      <c r="AD30" s="293">
        <v>0</v>
      </c>
      <c r="AE30" s="244">
        <v>0</v>
      </c>
      <c r="AF30" s="294">
        <v>0</v>
      </c>
      <c r="AG30" s="298">
        <v>0</v>
      </c>
      <c r="AH30" s="298">
        <v>0</v>
      </c>
      <c r="AI30" s="291">
        <v>0</v>
      </c>
      <c r="AJ30" s="292">
        <v>0</v>
      </c>
      <c r="AK30" s="292">
        <v>0</v>
      </c>
      <c r="AL30" s="292">
        <v>0</v>
      </c>
      <c r="AM30" s="293">
        <v>0</v>
      </c>
      <c r="AN30" s="244">
        <v>0</v>
      </c>
      <c r="AO30" s="294">
        <v>0</v>
      </c>
      <c r="AP30" s="298">
        <v>0</v>
      </c>
    </row>
    <row r="31" spans="1:42" ht="16.5" customHeight="1">
      <c r="A31" s="91" t="s">
        <v>78</v>
      </c>
      <c r="B31" s="299">
        <v>979</v>
      </c>
      <c r="C31" s="252">
        <v>1812</v>
      </c>
      <c r="D31" s="252">
        <v>2969</v>
      </c>
      <c r="E31" s="252">
        <v>0</v>
      </c>
      <c r="F31" s="253">
        <v>741</v>
      </c>
      <c r="G31" s="249">
        <v>0</v>
      </c>
      <c r="H31" s="300">
        <v>0</v>
      </c>
      <c r="I31" s="299">
        <v>61</v>
      </c>
      <c r="J31" s="252">
        <v>61</v>
      </c>
      <c r="K31" s="252">
        <v>113</v>
      </c>
      <c r="L31" s="252">
        <v>0</v>
      </c>
      <c r="M31" s="253">
        <v>39</v>
      </c>
      <c r="N31" s="301"/>
      <c r="O31" s="299">
        <v>102</v>
      </c>
      <c r="P31" s="252">
        <v>72</v>
      </c>
      <c r="Q31" s="252">
        <v>209</v>
      </c>
      <c r="R31" s="252">
        <v>0</v>
      </c>
      <c r="S31" s="253">
        <v>72</v>
      </c>
      <c r="T31" s="301">
        <v>0</v>
      </c>
      <c r="U31" s="299">
        <v>12</v>
      </c>
      <c r="V31" s="252">
        <v>13</v>
      </c>
      <c r="W31" s="252">
        <v>269</v>
      </c>
      <c r="X31" s="302"/>
      <c r="Y31" s="303"/>
      <c r="Z31" s="299">
        <v>986</v>
      </c>
      <c r="AA31" s="252">
        <v>2420</v>
      </c>
      <c r="AB31" s="252">
        <v>2499</v>
      </c>
      <c r="AC31" s="252">
        <v>790</v>
      </c>
      <c r="AD31" s="253">
        <v>9</v>
      </c>
      <c r="AE31" s="249">
        <v>269</v>
      </c>
      <c r="AF31" s="300"/>
      <c r="AG31" s="304"/>
      <c r="AH31" s="304"/>
      <c r="AI31" s="299">
        <v>57</v>
      </c>
      <c r="AJ31" s="252">
        <v>274</v>
      </c>
      <c r="AK31" s="252">
        <v>448</v>
      </c>
      <c r="AL31" s="252">
        <v>0</v>
      </c>
      <c r="AM31" s="253">
        <v>46</v>
      </c>
      <c r="AN31" s="249">
        <v>0</v>
      </c>
      <c r="AO31" s="300"/>
      <c r="AP31" s="304"/>
    </row>
    <row r="32" spans="1:42" ht="16.5" customHeight="1" hidden="1">
      <c r="A32" s="91" t="s">
        <v>82</v>
      </c>
      <c r="B32" s="291">
        <v>0</v>
      </c>
      <c r="C32" s="292">
        <v>0</v>
      </c>
      <c r="D32" s="292">
        <v>0</v>
      </c>
      <c r="E32" s="292">
        <v>0</v>
      </c>
      <c r="F32" s="293">
        <v>0</v>
      </c>
      <c r="G32" s="244">
        <v>0</v>
      </c>
      <c r="H32" s="294">
        <v>0</v>
      </c>
      <c r="I32" s="291">
        <v>0</v>
      </c>
      <c r="J32" s="292">
        <v>0</v>
      </c>
      <c r="K32" s="292">
        <v>0</v>
      </c>
      <c r="L32" s="292">
        <v>0</v>
      </c>
      <c r="M32" s="293">
        <v>0</v>
      </c>
      <c r="N32" s="295">
        <v>0</v>
      </c>
      <c r="O32" s="291">
        <v>0</v>
      </c>
      <c r="P32" s="292">
        <v>0</v>
      </c>
      <c r="Q32" s="292">
        <v>0</v>
      </c>
      <c r="R32" s="292">
        <v>0</v>
      </c>
      <c r="S32" s="293">
        <v>0</v>
      </c>
      <c r="T32" s="295">
        <v>0</v>
      </c>
      <c r="U32" s="291">
        <v>0</v>
      </c>
      <c r="V32" s="292">
        <v>0</v>
      </c>
      <c r="W32" s="292">
        <v>0</v>
      </c>
      <c r="X32" s="296">
        <v>0</v>
      </c>
      <c r="Y32" s="297">
        <v>0</v>
      </c>
      <c r="Z32" s="291">
        <v>0</v>
      </c>
      <c r="AA32" s="292">
        <v>0</v>
      </c>
      <c r="AB32" s="292">
        <v>0</v>
      </c>
      <c r="AC32" s="292">
        <v>0</v>
      </c>
      <c r="AD32" s="293">
        <v>0</v>
      </c>
      <c r="AE32" s="244">
        <v>0</v>
      </c>
      <c r="AF32" s="294">
        <v>0</v>
      </c>
      <c r="AG32" s="298">
        <v>0</v>
      </c>
      <c r="AH32" s="298">
        <v>0</v>
      </c>
      <c r="AI32" s="291">
        <v>0</v>
      </c>
      <c r="AJ32" s="292">
        <v>0</v>
      </c>
      <c r="AK32" s="292">
        <v>0</v>
      </c>
      <c r="AL32" s="292">
        <v>0</v>
      </c>
      <c r="AM32" s="293">
        <v>0</v>
      </c>
      <c r="AN32" s="244">
        <v>0</v>
      </c>
      <c r="AO32" s="294">
        <v>0</v>
      </c>
      <c r="AP32" s="298">
        <v>0</v>
      </c>
    </row>
    <row r="33" spans="1:42" ht="16.5" customHeight="1">
      <c r="A33" s="91" t="s">
        <v>79</v>
      </c>
      <c r="B33" s="299">
        <v>985</v>
      </c>
      <c r="C33" s="252">
        <v>1785</v>
      </c>
      <c r="D33" s="252">
        <v>3155</v>
      </c>
      <c r="E33" s="252">
        <v>848</v>
      </c>
      <c r="F33" s="253">
        <v>810</v>
      </c>
      <c r="G33" s="249">
        <v>16</v>
      </c>
      <c r="H33" s="300">
        <v>0</v>
      </c>
      <c r="I33" s="299">
        <v>56</v>
      </c>
      <c r="J33" s="252">
        <v>79</v>
      </c>
      <c r="K33" s="252">
        <v>133</v>
      </c>
      <c r="L33" s="252">
        <v>45</v>
      </c>
      <c r="M33" s="253">
        <v>42</v>
      </c>
      <c r="N33" s="301">
        <v>3</v>
      </c>
      <c r="O33" s="299">
        <v>100</v>
      </c>
      <c r="P33" s="252">
        <v>63</v>
      </c>
      <c r="Q33" s="252">
        <v>209</v>
      </c>
      <c r="R33" s="252">
        <v>90</v>
      </c>
      <c r="S33" s="253">
        <v>80</v>
      </c>
      <c r="T33" s="301">
        <v>1</v>
      </c>
      <c r="U33" s="299">
        <v>3</v>
      </c>
      <c r="V33" s="252">
        <v>267</v>
      </c>
      <c r="W33" s="252">
        <v>287</v>
      </c>
      <c r="X33" s="302"/>
      <c r="Y33" s="303">
        <v>25</v>
      </c>
      <c r="Z33" s="299">
        <v>1101</v>
      </c>
      <c r="AA33" s="252">
        <v>4072</v>
      </c>
      <c r="AB33" s="252">
        <v>4214</v>
      </c>
      <c r="AC33" s="252">
        <v>854</v>
      </c>
      <c r="AD33" s="253">
        <v>68</v>
      </c>
      <c r="AE33" s="249">
        <v>243</v>
      </c>
      <c r="AF33" s="300"/>
      <c r="AG33" s="304"/>
      <c r="AH33" s="304"/>
      <c r="AI33" s="299">
        <v>37</v>
      </c>
      <c r="AJ33" s="252">
        <v>289</v>
      </c>
      <c r="AK33" s="252">
        <v>488</v>
      </c>
      <c r="AL33" s="252">
        <v>20</v>
      </c>
      <c r="AM33" s="253">
        <v>32</v>
      </c>
      <c r="AN33" s="249">
        <v>1</v>
      </c>
      <c r="AO33" s="300"/>
      <c r="AP33" s="304"/>
    </row>
    <row r="34" spans="1:42" ht="16.5" customHeight="1" hidden="1">
      <c r="A34" s="91" t="s">
        <v>82</v>
      </c>
      <c r="B34" s="291">
        <v>0</v>
      </c>
      <c r="C34" s="292">
        <v>0</v>
      </c>
      <c r="D34" s="292">
        <v>0</v>
      </c>
      <c r="E34" s="292">
        <v>0</v>
      </c>
      <c r="F34" s="293">
        <v>0</v>
      </c>
      <c r="G34" s="244">
        <v>0</v>
      </c>
      <c r="H34" s="294">
        <v>0</v>
      </c>
      <c r="I34" s="291">
        <v>0</v>
      </c>
      <c r="J34" s="292">
        <v>0</v>
      </c>
      <c r="K34" s="292">
        <v>0</v>
      </c>
      <c r="L34" s="292">
        <v>0</v>
      </c>
      <c r="M34" s="293">
        <v>0</v>
      </c>
      <c r="N34" s="295">
        <v>0</v>
      </c>
      <c r="O34" s="291">
        <v>0</v>
      </c>
      <c r="P34" s="292">
        <v>0</v>
      </c>
      <c r="Q34" s="292">
        <v>0</v>
      </c>
      <c r="R34" s="292">
        <v>0</v>
      </c>
      <c r="S34" s="293">
        <v>0</v>
      </c>
      <c r="T34" s="295">
        <v>0</v>
      </c>
      <c r="U34" s="291">
        <v>0</v>
      </c>
      <c r="V34" s="292">
        <v>0</v>
      </c>
      <c r="W34" s="292">
        <v>0</v>
      </c>
      <c r="X34" s="296">
        <v>0</v>
      </c>
      <c r="Y34" s="297">
        <v>0</v>
      </c>
      <c r="Z34" s="291">
        <v>0</v>
      </c>
      <c r="AA34" s="292">
        <v>0</v>
      </c>
      <c r="AB34" s="292">
        <v>0</v>
      </c>
      <c r="AC34" s="292">
        <v>0</v>
      </c>
      <c r="AD34" s="293">
        <v>0</v>
      </c>
      <c r="AE34" s="244">
        <v>0</v>
      </c>
      <c r="AF34" s="294">
        <v>0</v>
      </c>
      <c r="AG34" s="298">
        <v>0</v>
      </c>
      <c r="AH34" s="298">
        <v>0</v>
      </c>
      <c r="AI34" s="291">
        <v>0</v>
      </c>
      <c r="AJ34" s="292">
        <v>0</v>
      </c>
      <c r="AK34" s="292">
        <v>0</v>
      </c>
      <c r="AL34" s="292">
        <v>0</v>
      </c>
      <c r="AM34" s="293">
        <v>0</v>
      </c>
      <c r="AN34" s="244">
        <v>0</v>
      </c>
      <c r="AO34" s="294">
        <v>0</v>
      </c>
      <c r="AP34" s="298">
        <v>0</v>
      </c>
    </row>
    <row r="35" spans="1:42" ht="16.5" customHeight="1" thickBot="1">
      <c r="A35" s="91" t="s">
        <v>80</v>
      </c>
      <c r="B35" s="299">
        <v>1015</v>
      </c>
      <c r="C35" s="252">
        <v>1824</v>
      </c>
      <c r="D35" s="252">
        <v>3147</v>
      </c>
      <c r="E35" s="252">
        <v>801</v>
      </c>
      <c r="F35" s="253">
        <v>847</v>
      </c>
      <c r="G35" s="249">
        <v>5</v>
      </c>
      <c r="H35" s="300">
        <v>0</v>
      </c>
      <c r="I35" s="299">
        <v>65</v>
      </c>
      <c r="J35" s="252">
        <v>88</v>
      </c>
      <c r="K35" s="252">
        <v>137</v>
      </c>
      <c r="L35" s="252">
        <v>50</v>
      </c>
      <c r="M35" s="253">
        <v>43</v>
      </c>
      <c r="N35" s="301"/>
      <c r="O35" s="299">
        <v>100</v>
      </c>
      <c r="P35" s="252">
        <v>64</v>
      </c>
      <c r="Q35" s="252">
        <v>210</v>
      </c>
      <c r="R35" s="252">
        <v>90</v>
      </c>
      <c r="S35" s="253">
        <v>78</v>
      </c>
      <c r="T35" s="301">
        <v>0</v>
      </c>
      <c r="U35" s="299">
        <v>5</v>
      </c>
      <c r="V35" s="252">
        <v>276</v>
      </c>
      <c r="W35" s="252">
        <v>301</v>
      </c>
      <c r="X35" s="302"/>
      <c r="Y35" s="303">
        <v>5</v>
      </c>
      <c r="Z35" s="299"/>
      <c r="AA35" s="252"/>
      <c r="AB35" s="252"/>
      <c r="AC35" s="252"/>
      <c r="AD35" s="253"/>
      <c r="AE35" s="249"/>
      <c r="AF35" s="300"/>
      <c r="AG35" s="304"/>
      <c r="AH35" s="304"/>
      <c r="AI35" s="299">
        <v>54</v>
      </c>
      <c r="AJ35" s="252">
        <v>300</v>
      </c>
      <c r="AK35" s="252">
        <v>489</v>
      </c>
      <c r="AL35" s="252">
        <v>21</v>
      </c>
      <c r="AM35" s="253">
        <v>70</v>
      </c>
      <c r="AN35" s="249">
        <v>0</v>
      </c>
      <c r="AO35" s="300"/>
      <c r="AP35" s="304"/>
    </row>
    <row r="36" spans="1:42" ht="16.5" customHeight="1" hidden="1" thickBot="1">
      <c r="A36" s="122" t="s">
        <v>82</v>
      </c>
      <c r="B36" s="305">
        <v>0</v>
      </c>
      <c r="C36" s="306">
        <v>0</v>
      </c>
      <c r="D36" s="306">
        <v>0</v>
      </c>
      <c r="E36" s="306">
        <v>0</v>
      </c>
      <c r="F36" s="307">
        <v>0</v>
      </c>
      <c r="G36" s="308">
        <v>0</v>
      </c>
      <c r="H36" s="309">
        <v>0</v>
      </c>
      <c r="I36" s="305">
        <v>0</v>
      </c>
      <c r="J36" s="306">
        <v>0</v>
      </c>
      <c r="K36" s="306">
        <v>0</v>
      </c>
      <c r="L36" s="306">
        <v>0</v>
      </c>
      <c r="M36" s="307">
        <v>0</v>
      </c>
      <c r="N36" s="310">
        <v>0</v>
      </c>
      <c r="O36" s="305">
        <v>0</v>
      </c>
      <c r="P36" s="306">
        <v>0</v>
      </c>
      <c r="Q36" s="306">
        <v>0</v>
      </c>
      <c r="R36" s="306">
        <v>0</v>
      </c>
      <c r="S36" s="307">
        <v>0</v>
      </c>
      <c r="T36" s="310">
        <v>0</v>
      </c>
      <c r="U36" s="305">
        <v>0</v>
      </c>
      <c r="V36" s="306">
        <v>0</v>
      </c>
      <c r="W36" s="306">
        <v>0</v>
      </c>
      <c r="X36" s="311">
        <v>0</v>
      </c>
      <c r="Y36" s="312">
        <v>0</v>
      </c>
      <c r="Z36" s="305">
        <v>0</v>
      </c>
      <c r="AA36" s="306">
        <v>0</v>
      </c>
      <c r="AB36" s="306">
        <v>0</v>
      </c>
      <c r="AC36" s="306">
        <v>0</v>
      </c>
      <c r="AD36" s="307">
        <v>0</v>
      </c>
      <c r="AE36" s="308">
        <v>0</v>
      </c>
      <c r="AF36" s="309">
        <v>0</v>
      </c>
      <c r="AG36" s="313">
        <v>0</v>
      </c>
      <c r="AH36" s="313">
        <v>0</v>
      </c>
      <c r="AI36" s="305">
        <v>0</v>
      </c>
      <c r="AJ36" s="306">
        <v>0</v>
      </c>
      <c r="AK36" s="306">
        <v>0</v>
      </c>
      <c r="AL36" s="306">
        <v>0</v>
      </c>
      <c r="AM36" s="307">
        <v>0</v>
      </c>
      <c r="AN36" s="308">
        <v>0</v>
      </c>
      <c r="AO36" s="309">
        <v>0</v>
      </c>
      <c r="AP36" s="313">
        <v>0</v>
      </c>
    </row>
    <row r="37" spans="1:42" ht="16.5" customHeight="1" thickBot="1">
      <c r="A37" s="123" t="s">
        <v>83</v>
      </c>
      <c r="B37" s="314">
        <f aca="true" t="shared" si="5" ref="B37:AF37">+IF((B11=0)," ",B10/B11)</f>
        <v>11.993163496532308</v>
      </c>
      <c r="C37" s="315">
        <f t="shared" si="5"/>
        <v>90.93694993188011</v>
      </c>
      <c r="D37" s="315">
        <f t="shared" si="5"/>
        <v>10.36980409219191</v>
      </c>
      <c r="E37" s="315">
        <f t="shared" si="5"/>
        <v>68.66455701451278</v>
      </c>
      <c r="F37" s="316">
        <f t="shared" si="5"/>
        <v>14.854664474360291</v>
      </c>
      <c r="G37" s="317">
        <f t="shared" si="5"/>
        <v>712.506835443038</v>
      </c>
      <c r="H37" s="318">
        <f t="shared" si="5"/>
        <v>83.79400000000001</v>
      </c>
      <c r="I37" s="314">
        <f t="shared" si="5"/>
        <v>23.13428399518652</v>
      </c>
      <c r="J37" s="315">
        <f t="shared" si="5"/>
        <v>151.48196108949418</v>
      </c>
      <c r="K37" s="315">
        <f t="shared" si="5"/>
        <v>15.18867385444744</v>
      </c>
      <c r="L37" s="315">
        <f t="shared" si="5"/>
        <v>70.75244623655914</v>
      </c>
      <c r="M37" s="316">
        <f t="shared" si="5"/>
        <v>14.761140142517814</v>
      </c>
      <c r="N37" s="319">
        <f t="shared" si="5"/>
        <v>692.1842857142857</v>
      </c>
      <c r="O37" s="314">
        <f t="shared" si="5"/>
        <v>24.470114436619717</v>
      </c>
      <c r="P37" s="315">
        <f t="shared" si="5"/>
        <v>73.43914081145584</v>
      </c>
      <c r="Q37" s="315">
        <f t="shared" si="5"/>
        <v>11.927045933417615</v>
      </c>
      <c r="R37" s="315">
        <f t="shared" si="5"/>
        <v>71.8316228748068</v>
      </c>
      <c r="S37" s="316">
        <f t="shared" si="5"/>
        <v>18.06565934065934</v>
      </c>
      <c r="T37" s="319">
        <f t="shared" si="5"/>
        <v>651.7857142857143</v>
      </c>
      <c r="U37" s="314">
        <f t="shared" si="5"/>
        <v>14.285</v>
      </c>
      <c r="V37" s="315">
        <f t="shared" si="5"/>
        <v>369.35077317385736</v>
      </c>
      <c r="W37" s="315">
        <f t="shared" si="5"/>
        <v>10.717960076565491</v>
      </c>
      <c r="X37" s="320" t="str">
        <f t="shared" si="5"/>
        <v> </v>
      </c>
      <c r="Y37" s="321">
        <f t="shared" si="5"/>
        <v>1386.5756862745097</v>
      </c>
      <c r="Z37" s="314">
        <f t="shared" si="5"/>
        <v>280.83024574049807</v>
      </c>
      <c r="AA37" s="315">
        <f t="shared" si="5"/>
        <v>1475.94841144462</v>
      </c>
      <c r="AB37" s="315">
        <f t="shared" si="5"/>
        <v>77.71758132349154</v>
      </c>
      <c r="AC37" s="315">
        <f t="shared" si="5"/>
        <v>522.6008333333333</v>
      </c>
      <c r="AD37" s="316">
        <f t="shared" si="5"/>
        <v>45.61117117117117</v>
      </c>
      <c r="AE37" s="317">
        <f t="shared" si="5"/>
        <v>857.8916094674556</v>
      </c>
      <c r="AF37" s="318" t="str">
        <f t="shared" si="5"/>
        <v> </v>
      </c>
      <c r="AG37" s="322" t="str">
        <f>+IF((AG11=0)," ",AG10/AG11)</f>
        <v> </v>
      </c>
      <c r="AH37" s="322" t="str">
        <f>+IF((AH11=0)," ",AH10/AH11)</f>
        <v> </v>
      </c>
      <c r="AI37" s="314">
        <f aca="true" t="shared" si="6" ref="AI37:AO37">+IF((AI11=0)," ",AI10/AI11)</f>
        <v>10.149494584837544</v>
      </c>
      <c r="AJ37" s="315">
        <f t="shared" si="6"/>
        <v>38.95443640350877</v>
      </c>
      <c r="AK37" s="315">
        <f t="shared" si="6"/>
        <v>6.121683405069345</v>
      </c>
      <c r="AL37" s="315">
        <f t="shared" si="6"/>
        <v>45.7</v>
      </c>
      <c r="AM37" s="316">
        <f t="shared" si="6"/>
        <v>13.42465425531915</v>
      </c>
      <c r="AN37" s="317">
        <f t="shared" si="6"/>
        <v>630.7264705882353</v>
      </c>
      <c r="AO37" s="318" t="str">
        <f t="shared" si="6"/>
        <v> </v>
      </c>
      <c r="AP37" s="322" t="str">
        <f>+IF((AP11=0)," ",AP10/AP11)</f>
        <v> </v>
      </c>
    </row>
    <row r="38" spans="1:34" ht="38.25" customHeight="1" hidden="1" thickBot="1">
      <c r="A38" s="107" t="s">
        <v>130</v>
      </c>
      <c r="B38" s="165"/>
      <c r="C38" s="166"/>
      <c r="D38" s="166"/>
      <c r="E38" s="166"/>
      <c r="F38" s="167"/>
      <c r="G38" s="103">
        <v>0</v>
      </c>
      <c r="H38" s="104">
        <v>0</v>
      </c>
      <c r="I38" s="165"/>
      <c r="J38" s="166"/>
      <c r="K38" s="166"/>
      <c r="L38" s="166"/>
      <c r="M38" s="167"/>
      <c r="N38" s="105">
        <v>0</v>
      </c>
      <c r="O38" s="165"/>
      <c r="P38" s="166"/>
      <c r="Q38" s="166"/>
      <c r="R38" s="166"/>
      <c r="S38" s="168"/>
      <c r="T38" s="106">
        <v>0</v>
      </c>
      <c r="U38" s="165"/>
      <c r="V38" s="166"/>
      <c r="W38" s="166"/>
      <c r="X38" s="168"/>
      <c r="Y38" s="106">
        <v>0</v>
      </c>
      <c r="Z38" s="165"/>
      <c r="AA38" s="166"/>
      <c r="AB38" s="166"/>
      <c r="AC38" s="166"/>
      <c r="AD38" s="168"/>
      <c r="AE38" s="103">
        <v>0</v>
      </c>
      <c r="AF38" s="104">
        <v>0</v>
      </c>
      <c r="AG38" s="165"/>
      <c r="AH38" s="165"/>
    </row>
    <row r="39" ht="16.5" customHeight="1"/>
    <row r="40" spans="1:35" ht="16.5" customHeight="1">
      <c r="A40" s="71"/>
      <c r="B40" s="148" t="s">
        <v>246</v>
      </c>
      <c r="C40" s="46"/>
      <c r="D40" s="46"/>
      <c r="E40" s="102"/>
      <c r="F40" s="102"/>
      <c r="G40" s="102"/>
      <c r="H40" s="102"/>
      <c r="O40" s="169" t="s">
        <v>22</v>
      </c>
      <c r="U40" s="169"/>
      <c r="Z40" s="169" t="s">
        <v>22</v>
      </c>
      <c r="AG40" s="169"/>
      <c r="AH40" s="71"/>
      <c r="AI40" s="169" t="s">
        <v>22</v>
      </c>
    </row>
    <row r="41" spans="1:8" ht="16.5" customHeight="1">
      <c r="A41" s="71"/>
      <c r="B41" s="46"/>
      <c r="C41" s="46"/>
      <c r="D41" s="46"/>
      <c r="E41" s="102"/>
      <c r="F41" s="102"/>
      <c r="G41" s="102"/>
      <c r="H41" s="102"/>
    </row>
    <row r="42" spans="1:8" ht="16.5" customHeight="1">
      <c r="A42" s="71"/>
      <c r="B42" s="46"/>
      <c r="C42" s="46"/>
      <c r="D42" s="46"/>
      <c r="E42" s="102"/>
      <c r="F42" s="102"/>
      <c r="G42" s="102"/>
      <c r="H42" s="102"/>
    </row>
    <row r="43" spans="1:8" ht="16.5" customHeight="1">
      <c r="A43" s="71"/>
      <c r="B43" s="46"/>
      <c r="C43" s="46"/>
      <c r="D43" s="46"/>
      <c r="E43" s="102"/>
      <c r="F43" s="102"/>
      <c r="G43" s="102"/>
      <c r="H43" s="102"/>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sheetData>
  <sheetProtection password="CC31" sheet="1" objects="1" scenarios="1"/>
  <mergeCells count="60">
    <mergeCell ref="AI3:AM3"/>
    <mergeCell ref="AI5:AM5"/>
    <mergeCell ref="AI6:AM6"/>
    <mergeCell ref="AI8:AI9"/>
    <mergeCell ref="AJ8:AJ9"/>
    <mergeCell ref="AK8:AK9"/>
    <mergeCell ref="AL8:AL9"/>
    <mergeCell ref="AM8:AM9"/>
    <mergeCell ref="Z3:AD3"/>
    <mergeCell ref="Z5:AD5"/>
    <mergeCell ref="Z6:AD6"/>
    <mergeCell ref="AD8:AD9"/>
    <mergeCell ref="Z8:Z9"/>
    <mergeCell ref="AA8:AA9"/>
    <mergeCell ref="AB8:AB9"/>
    <mergeCell ref="AC8:AC9"/>
    <mergeCell ref="U3:Y3"/>
    <mergeCell ref="U5:Y5"/>
    <mergeCell ref="U6:Y6"/>
    <mergeCell ref="V8:V9"/>
    <mergeCell ref="W8:W9"/>
    <mergeCell ref="X8:X9"/>
    <mergeCell ref="Y8:Y9"/>
    <mergeCell ref="O3:S3"/>
    <mergeCell ref="O5:S5"/>
    <mergeCell ref="O6:S6"/>
    <mergeCell ref="Q8:Q9"/>
    <mergeCell ref="R8:R9"/>
    <mergeCell ref="S8:S9"/>
    <mergeCell ref="P8:P9"/>
    <mergeCell ref="I3:M3"/>
    <mergeCell ref="I5:M5"/>
    <mergeCell ref="I6:M6"/>
    <mergeCell ref="B3:F3"/>
    <mergeCell ref="B5:F5"/>
    <mergeCell ref="B6:F6"/>
    <mergeCell ref="I8:I9"/>
    <mergeCell ref="J8:J9"/>
    <mergeCell ref="A8:A9"/>
    <mergeCell ref="B8:B9"/>
    <mergeCell ref="C8:C9"/>
    <mergeCell ref="D8:D9"/>
    <mergeCell ref="E8:E9"/>
    <mergeCell ref="F8:F9"/>
    <mergeCell ref="G8:G9"/>
    <mergeCell ref="H8:H9"/>
    <mergeCell ref="AP8:AP9"/>
    <mergeCell ref="AH8:AH9"/>
    <mergeCell ref="M8:M9"/>
    <mergeCell ref="O8:O9"/>
    <mergeCell ref="N8:N9"/>
    <mergeCell ref="T8:T9"/>
    <mergeCell ref="U8:U9"/>
    <mergeCell ref="AN8:AN9"/>
    <mergeCell ref="AE8:AE9"/>
    <mergeCell ref="AF8:AF9"/>
    <mergeCell ref="AO8:AO9"/>
    <mergeCell ref="AG8:AG9"/>
    <mergeCell ref="K8:K9"/>
    <mergeCell ref="L8:L9"/>
  </mergeCells>
  <printOptions/>
  <pageMargins left="0.17" right="0.2" top="0.58" bottom="0.03" header="0.02" footer="14316557.65"/>
  <pageSetup horizontalDpi="600" verticalDpi="600" orientation="landscape" paperSize="9" scale="70" r:id="rId1"/>
  <colBreaks count="3" manualBreakCount="3">
    <brk id="14" max="43" man="1"/>
    <brk id="25" max="43" man="1"/>
    <brk id="34" max="43" man="1"/>
  </colBreaks>
</worksheet>
</file>

<file path=xl/worksheets/sheet7.xml><?xml version="1.0" encoding="utf-8"?>
<worksheet xmlns="http://schemas.openxmlformats.org/spreadsheetml/2006/main" xmlns:r="http://schemas.openxmlformats.org/officeDocument/2006/relationships">
  <dimension ref="A1:AF27"/>
  <sheetViews>
    <sheetView showGridLines="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20" sqref="C20"/>
    </sheetView>
  </sheetViews>
  <sheetFormatPr defaultColWidth="9.00390625" defaultRowHeight="12.75"/>
  <cols>
    <col min="1" max="1" width="36.50390625" style="2" customWidth="1"/>
    <col min="2" max="7" width="14.75390625" style="2" customWidth="1"/>
    <col min="8" max="31" width="12.75390625" style="2" customWidth="1"/>
    <col min="32" max="16384" width="9.125" style="2" customWidth="1"/>
  </cols>
  <sheetData>
    <row r="1" spans="1:25" ht="16.5" customHeight="1">
      <c r="A1" s="11"/>
      <c r="B1" s="11"/>
      <c r="C1" s="11"/>
      <c r="D1" s="11"/>
      <c r="E1" s="11"/>
      <c r="F1" s="11"/>
      <c r="G1" s="11"/>
      <c r="H1" s="11"/>
      <c r="I1" s="11"/>
      <c r="J1" s="11"/>
      <c r="K1" s="11"/>
      <c r="L1" s="11"/>
      <c r="M1" s="11"/>
      <c r="N1" s="11"/>
      <c r="O1" s="11"/>
      <c r="P1" s="11"/>
      <c r="Q1" s="11"/>
      <c r="R1" s="11"/>
      <c r="S1" s="11"/>
      <c r="T1" s="11"/>
      <c r="U1" s="11"/>
      <c r="V1" s="11"/>
      <c r="W1" s="11"/>
      <c r="X1" s="11"/>
      <c r="Y1" s="11"/>
    </row>
    <row r="2" spans="1:31" ht="16.5" customHeight="1">
      <c r="A2" s="513" t="s">
        <v>178</v>
      </c>
      <c r="B2" s="513"/>
      <c r="C2" s="513"/>
      <c r="D2" s="513"/>
      <c r="E2" s="513"/>
      <c r="F2" s="513"/>
      <c r="G2" s="513"/>
      <c r="H2" s="26"/>
      <c r="I2" s="26"/>
      <c r="J2" s="26"/>
      <c r="K2" s="26"/>
      <c r="L2" s="26"/>
      <c r="M2" s="26"/>
      <c r="N2" s="26"/>
      <c r="O2" s="26"/>
      <c r="P2" s="26"/>
      <c r="Q2" s="26"/>
      <c r="R2" s="26"/>
      <c r="S2" s="26"/>
      <c r="T2" s="26"/>
      <c r="U2" s="26"/>
      <c r="V2" s="26"/>
      <c r="W2" s="26"/>
      <c r="X2" s="26"/>
      <c r="Y2" s="26"/>
      <c r="Z2" s="1"/>
      <c r="AA2" s="1"/>
      <c r="AB2" s="1"/>
      <c r="AC2" s="1"/>
      <c r="AD2" s="1"/>
      <c r="AE2" s="1"/>
    </row>
    <row r="3" spans="1:31" ht="16.5" customHeight="1">
      <c r="A3" s="514" t="s">
        <v>245</v>
      </c>
      <c r="B3" s="514"/>
      <c r="C3" s="514"/>
      <c r="D3" s="514"/>
      <c r="E3" s="514"/>
      <c r="F3" s="514"/>
      <c r="G3" s="514"/>
      <c r="H3" s="1"/>
      <c r="I3" s="1"/>
      <c r="J3" s="1"/>
      <c r="K3" s="1"/>
      <c r="L3" s="1"/>
      <c r="M3" s="1"/>
      <c r="N3" s="1"/>
      <c r="O3" s="1"/>
      <c r="P3" s="1"/>
      <c r="Q3" s="1"/>
      <c r="R3" s="1"/>
      <c r="S3" s="1"/>
      <c r="T3" s="1"/>
      <c r="U3" s="1"/>
      <c r="V3" s="1"/>
      <c r="W3" s="1"/>
      <c r="X3" s="1"/>
      <c r="Y3" s="1"/>
      <c r="Z3" s="4"/>
      <c r="AA3" s="4"/>
      <c r="AB3" s="4"/>
      <c r="AC3" s="4"/>
      <c r="AD3" s="4"/>
      <c r="AE3" s="4"/>
    </row>
    <row r="4" spans="1:31" ht="16.5" customHeight="1">
      <c r="A4" s="514" t="s">
        <v>251</v>
      </c>
      <c r="B4" s="514"/>
      <c r="C4" s="514"/>
      <c r="D4" s="514"/>
      <c r="E4" s="514"/>
      <c r="F4" s="514"/>
      <c r="G4" s="514"/>
      <c r="H4" s="1"/>
      <c r="I4" s="1"/>
      <c r="J4" s="1"/>
      <c r="K4" s="1"/>
      <c r="L4" s="1"/>
      <c r="M4" s="1"/>
      <c r="N4" s="1"/>
      <c r="O4" s="1"/>
      <c r="P4" s="1"/>
      <c r="Q4" s="1"/>
      <c r="R4" s="1"/>
      <c r="S4" s="1"/>
      <c r="T4" s="1"/>
      <c r="U4" s="1"/>
      <c r="V4" s="1"/>
      <c r="W4" s="1"/>
      <c r="X4" s="1"/>
      <c r="Y4" s="1"/>
      <c r="Z4" s="4"/>
      <c r="AA4" s="4"/>
      <c r="AB4" s="4"/>
      <c r="AC4" s="4"/>
      <c r="AD4" s="4"/>
      <c r="AE4" s="4"/>
    </row>
    <row r="5" spans="1:25" ht="16.5" customHeight="1">
      <c r="A5" s="11"/>
      <c r="B5" s="11"/>
      <c r="C5" s="11"/>
      <c r="D5" s="11"/>
      <c r="E5" s="11"/>
      <c r="F5" s="11"/>
      <c r="G5" s="505" t="s">
        <v>238</v>
      </c>
      <c r="H5" s="11"/>
      <c r="I5" s="11"/>
      <c r="J5" s="11"/>
      <c r="K5" s="11"/>
      <c r="L5" s="11"/>
      <c r="M5" s="11"/>
      <c r="N5" s="11"/>
      <c r="O5" s="11"/>
      <c r="P5" s="11"/>
      <c r="Q5" s="11"/>
      <c r="R5" s="11"/>
      <c r="S5" s="11"/>
      <c r="T5" s="11"/>
      <c r="U5" s="11"/>
      <c r="V5" s="11"/>
      <c r="W5" s="11"/>
      <c r="X5" s="11"/>
      <c r="Y5" s="11"/>
    </row>
    <row r="6" spans="1:32" ht="16.5" customHeight="1">
      <c r="A6" s="537"/>
      <c r="B6" s="539" t="s">
        <v>24</v>
      </c>
      <c r="C6" s="521" t="s">
        <v>33</v>
      </c>
      <c r="D6" s="521"/>
      <c r="E6" s="521"/>
      <c r="F6" s="521"/>
      <c r="G6" s="521"/>
      <c r="H6" s="5"/>
      <c r="I6" s="5"/>
      <c r="J6" s="5"/>
      <c r="K6" s="5"/>
      <c r="L6" s="5"/>
      <c r="M6" s="5"/>
      <c r="N6" s="5"/>
      <c r="O6" s="5"/>
      <c r="P6" s="5"/>
      <c r="Q6" s="5"/>
      <c r="R6" s="5"/>
      <c r="S6" s="5"/>
      <c r="T6" s="5"/>
      <c r="U6" s="5"/>
      <c r="V6" s="5"/>
      <c r="W6" s="5"/>
      <c r="X6" s="5"/>
      <c r="Y6" s="5"/>
      <c r="Z6" s="5"/>
      <c r="AA6" s="5"/>
      <c r="AB6" s="5"/>
      <c r="AC6" s="5"/>
      <c r="AD6" s="5"/>
      <c r="AE6" s="5"/>
      <c r="AF6" s="5"/>
    </row>
    <row r="7" spans="1:32" ht="68.25" customHeight="1">
      <c r="A7" s="538"/>
      <c r="B7" s="539"/>
      <c r="C7" s="87" t="s">
        <v>201</v>
      </c>
      <c r="D7" s="9" t="s">
        <v>89</v>
      </c>
      <c r="E7" s="9" t="s">
        <v>90</v>
      </c>
      <c r="F7" s="9" t="s">
        <v>91</v>
      </c>
      <c r="G7" s="9" t="s">
        <v>92</v>
      </c>
      <c r="H7" s="5"/>
      <c r="I7" s="5"/>
      <c r="J7" s="5"/>
      <c r="K7" s="5"/>
      <c r="L7" s="5"/>
      <c r="M7" s="5"/>
      <c r="N7" s="5"/>
      <c r="O7" s="5"/>
      <c r="P7" s="5"/>
      <c r="Q7" s="5"/>
      <c r="R7" s="5"/>
      <c r="S7" s="5"/>
      <c r="T7" s="5"/>
      <c r="U7" s="5"/>
      <c r="V7" s="5"/>
      <c r="W7" s="5"/>
      <c r="X7" s="5"/>
      <c r="Y7" s="5"/>
      <c r="Z7" s="5"/>
      <c r="AA7" s="5"/>
      <c r="AB7" s="5"/>
      <c r="AC7" s="5"/>
      <c r="AD7" s="5"/>
      <c r="AE7" s="5"/>
      <c r="AF7" s="5"/>
    </row>
    <row r="8" spans="1:32" ht="16.5" customHeight="1">
      <c r="A8" s="31" t="s">
        <v>29</v>
      </c>
      <c r="B8" s="32"/>
      <c r="C8" s="32"/>
      <c r="D8" s="32"/>
      <c r="E8" s="32"/>
      <c r="F8" s="32"/>
      <c r="G8" s="33"/>
      <c r="H8" s="5"/>
      <c r="I8" s="5"/>
      <c r="J8" s="5"/>
      <c r="K8" s="5"/>
      <c r="L8" s="5"/>
      <c r="M8" s="5"/>
      <c r="N8" s="5"/>
      <c r="O8" s="5"/>
      <c r="P8" s="5"/>
      <c r="Q8" s="5"/>
      <c r="R8" s="5"/>
      <c r="S8" s="5"/>
      <c r="T8" s="5"/>
      <c r="U8" s="5"/>
      <c r="V8" s="5"/>
      <c r="W8" s="5"/>
      <c r="X8" s="5"/>
      <c r="Y8" s="5"/>
      <c r="Z8" s="5"/>
      <c r="AA8" s="5"/>
      <c r="AB8" s="5"/>
      <c r="AC8" s="5"/>
      <c r="AD8" s="5"/>
      <c r="AE8" s="5"/>
      <c r="AF8" s="5"/>
    </row>
    <row r="9" spans="1:32" ht="16.5" customHeight="1">
      <c r="A9" s="30" t="s">
        <v>65</v>
      </c>
      <c r="B9" s="323">
        <v>4460</v>
      </c>
      <c r="C9" s="324">
        <v>0</v>
      </c>
      <c r="D9" s="325">
        <v>0</v>
      </c>
      <c r="E9" s="325">
        <v>0</v>
      </c>
      <c r="F9" s="325">
        <v>0</v>
      </c>
      <c r="G9" s="326">
        <v>0</v>
      </c>
      <c r="H9" s="5"/>
      <c r="I9" s="5"/>
      <c r="J9" s="5"/>
      <c r="K9" s="5"/>
      <c r="L9" s="5"/>
      <c r="M9" s="5"/>
      <c r="N9" s="5"/>
      <c r="O9" s="5"/>
      <c r="P9" s="5"/>
      <c r="Q9" s="5"/>
      <c r="R9" s="5"/>
      <c r="S9" s="5"/>
      <c r="T9" s="5"/>
      <c r="U9" s="5"/>
      <c r="V9" s="5"/>
      <c r="W9" s="5"/>
      <c r="X9" s="5"/>
      <c r="Y9" s="5"/>
      <c r="Z9" s="5"/>
      <c r="AA9" s="5"/>
      <c r="AB9" s="5"/>
      <c r="AC9" s="5"/>
      <c r="AD9" s="5"/>
      <c r="AE9" s="5"/>
      <c r="AF9" s="5"/>
    </row>
    <row r="10" spans="1:32" ht="24.75" customHeight="1">
      <c r="A10" s="8" t="s">
        <v>111</v>
      </c>
      <c r="B10" s="327">
        <v>0</v>
      </c>
      <c r="C10" s="328">
        <v>9670</v>
      </c>
      <c r="D10" s="329">
        <v>16175</v>
      </c>
      <c r="E10" s="329">
        <v>26573</v>
      </c>
      <c r="F10" s="329">
        <v>4758</v>
      </c>
      <c r="G10" s="330">
        <v>6191</v>
      </c>
      <c r="H10" s="5"/>
      <c r="I10" s="5"/>
      <c r="J10" s="5"/>
      <c r="K10" s="5"/>
      <c r="L10" s="5"/>
      <c r="M10" s="5"/>
      <c r="N10" s="5"/>
      <c r="O10" s="5"/>
      <c r="P10" s="5"/>
      <c r="Q10" s="5"/>
      <c r="R10" s="5"/>
      <c r="S10" s="5"/>
      <c r="T10" s="5"/>
      <c r="U10" s="5"/>
      <c r="V10" s="5"/>
      <c r="W10" s="5"/>
      <c r="X10" s="5"/>
      <c r="Y10" s="5"/>
      <c r="Z10" s="5"/>
      <c r="AA10" s="5"/>
      <c r="AB10" s="5"/>
      <c r="AC10" s="5"/>
      <c r="AD10" s="5"/>
      <c r="AE10" s="5"/>
      <c r="AF10" s="5"/>
    </row>
    <row r="11" spans="1:32" ht="24.75" customHeight="1">
      <c r="A11" s="67" t="s">
        <v>210</v>
      </c>
      <c r="B11" s="331">
        <v>348149.92</v>
      </c>
      <c r="C11" s="332">
        <v>0</v>
      </c>
      <c r="D11" s="176">
        <v>0</v>
      </c>
      <c r="E11" s="176">
        <v>0</v>
      </c>
      <c r="F11" s="176">
        <v>0</v>
      </c>
      <c r="G11" s="179">
        <v>0</v>
      </c>
      <c r="H11" s="5"/>
      <c r="I11" s="5"/>
      <c r="J11" s="5"/>
      <c r="K11" s="5"/>
      <c r="L11" s="5"/>
      <c r="M11" s="5"/>
      <c r="N11" s="5"/>
      <c r="O11" s="5"/>
      <c r="P11" s="5"/>
      <c r="Q11" s="5"/>
      <c r="R11" s="5"/>
      <c r="S11" s="5"/>
      <c r="T11" s="5"/>
      <c r="U11" s="5"/>
      <c r="V11" s="5"/>
      <c r="W11" s="5"/>
      <c r="X11" s="5"/>
      <c r="Y11" s="5"/>
      <c r="Z11" s="5"/>
      <c r="AA11" s="5"/>
      <c r="AB11" s="5"/>
      <c r="AC11" s="5"/>
      <c r="AD11" s="5"/>
      <c r="AE11" s="5"/>
      <c r="AF11" s="5"/>
    </row>
    <row r="12" spans="1:32" ht="16.5" customHeight="1">
      <c r="A12" s="22" t="s">
        <v>9</v>
      </c>
      <c r="B12" s="333"/>
      <c r="C12" s="334">
        <v>0</v>
      </c>
      <c r="D12" s="221">
        <v>0</v>
      </c>
      <c r="E12" s="221">
        <v>0</v>
      </c>
      <c r="F12" s="221">
        <v>0</v>
      </c>
      <c r="G12" s="225">
        <v>0</v>
      </c>
      <c r="H12" s="5"/>
      <c r="I12" s="5"/>
      <c r="J12" s="5"/>
      <c r="K12" s="5"/>
      <c r="L12" s="5"/>
      <c r="M12" s="5"/>
      <c r="N12" s="5"/>
      <c r="O12" s="5"/>
      <c r="P12" s="5"/>
      <c r="Q12" s="5"/>
      <c r="R12" s="5"/>
      <c r="S12" s="5"/>
      <c r="T12" s="5"/>
      <c r="U12" s="5"/>
      <c r="V12" s="5"/>
      <c r="W12" s="5"/>
      <c r="X12" s="5"/>
      <c r="Y12" s="5"/>
      <c r="Z12" s="5"/>
      <c r="AA12" s="5"/>
      <c r="AB12" s="5"/>
      <c r="AC12" s="5"/>
      <c r="AD12" s="5"/>
      <c r="AE12" s="5"/>
      <c r="AF12" s="5"/>
    </row>
    <row r="13" spans="1:32" ht="16.5" customHeight="1">
      <c r="A13" s="22" t="s">
        <v>10</v>
      </c>
      <c r="B13" s="333"/>
      <c r="C13" s="334">
        <v>0</v>
      </c>
      <c r="D13" s="221">
        <v>0</v>
      </c>
      <c r="E13" s="221">
        <v>0</v>
      </c>
      <c r="F13" s="221">
        <v>0</v>
      </c>
      <c r="G13" s="225">
        <v>0</v>
      </c>
      <c r="H13" s="5"/>
      <c r="I13" s="5"/>
      <c r="J13" s="5"/>
      <c r="K13" s="5"/>
      <c r="L13" s="5"/>
      <c r="M13" s="5"/>
      <c r="N13" s="5"/>
      <c r="O13" s="5"/>
      <c r="P13" s="5"/>
      <c r="Q13" s="5"/>
      <c r="R13" s="5"/>
      <c r="S13" s="5"/>
      <c r="T13" s="5"/>
      <c r="U13" s="5"/>
      <c r="V13" s="5"/>
      <c r="W13" s="5"/>
      <c r="X13" s="5"/>
      <c r="Y13" s="5"/>
      <c r="Z13" s="5"/>
      <c r="AA13" s="5"/>
      <c r="AB13" s="5"/>
      <c r="AC13" s="5"/>
      <c r="AD13" s="5"/>
      <c r="AE13" s="5"/>
      <c r="AF13" s="5"/>
    </row>
    <row r="14" spans="1:32" ht="24.75" customHeight="1">
      <c r="A14" s="24" t="s">
        <v>109</v>
      </c>
      <c r="B14" s="335"/>
      <c r="C14" s="336">
        <v>0</v>
      </c>
      <c r="D14" s="221">
        <v>0</v>
      </c>
      <c r="E14" s="221">
        <v>0</v>
      </c>
      <c r="F14" s="221">
        <v>0</v>
      </c>
      <c r="G14" s="225">
        <v>0</v>
      </c>
      <c r="H14" s="5"/>
      <c r="I14" s="5"/>
      <c r="J14" s="5"/>
      <c r="K14" s="5"/>
      <c r="L14" s="5"/>
      <c r="M14" s="5"/>
      <c r="N14" s="5"/>
      <c r="O14" s="5"/>
      <c r="P14" s="5"/>
      <c r="Q14" s="5"/>
      <c r="R14" s="5"/>
      <c r="S14" s="5"/>
      <c r="T14" s="5"/>
      <c r="U14" s="5"/>
      <c r="V14" s="5"/>
      <c r="W14" s="5"/>
      <c r="X14" s="5"/>
      <c r="Y14" s="5"/>
      <c r="Z14" s="5"/>
      <c r="AA14" s="5"/>
      <c r="AB14" s="5"/>
      <c r="AC14" s="5"/>
      <c r="AD14" s="5"/>
      <c r="AE14" s="5"/>
      <c r="AF14" s="5"/>
    </row>
    <row r="15" spans="1:32" ht="16.5" customHeight="1">
      <c r="A15" s="10" t="s">
        <v>68</v>
      </c>
      <c r="B15" s="183">
        <f>B11-B12-B13-B14</f>
        <v>348149.92</v>
      </c>
      <c r="C15" s="337">
        <v>0</v>
      </c>
      <c r="D15" s="185">
        <v>0</v>
      </c>
      <c r="E15" s="185">
        <v>0</v>
      </c>
      <c r="F15" s="185">
        <v>0</v>
      </c>
      <c r="G15" s="188">
        <v>0</v>
      </c>
      <c r="H15" s="5"/>
      <c r="I15" s="5"/>
      <c r="J15" s="5"/>
      <c r="K15" s="5"/>
      <c r="L15" s="5"/>
      <c r="M15" s="5"/>
      <c r="N15" s="5"/>
      <c r="O15" s="5"/>
      <c r="P15" s="5"/>
      <c r="Q15" s="5"/>
      <c r="R15" s="5"/>
      <c r="S15" s="5"/>
      <c r="T15" s="5"/>
      <c r="U15" s="5"/>
      <c r="V15" s="5"/>
      <c r="W15" s="5"/>
      <c r="X15" s="5"/>
      <c r="Y15" s="5"/>
      <c r="Z15" s="5"/>
      <c r="AA15" s="5"/>
      <c r="AB15" s="5"/>
      <c r="AC15" s="5"/>
      <c r="AD15" s="5"/>
      <c r="AE15" s="5"/>
      <c r="AF15" s="5"/>
    </row>
    <row r="16" spans="1:32" ht="16.5" customHeight="1">
      <c r="A16" s="155" t="s">
        <v>0</v>
      </c>
      <c r="B16" s="226">
        <f>SUM(C16:G16)</f>
        <v>1278099.3900000001</v>
      </c>
      <c r="C16" s="338">
        <v>16382.28</v>
      </c>
      <c r="D16" s="339">
        <v>804574.01</v>
      </c>
      <c r="E16" s="339">
        <v>186566.85</v>
      </c>
      <c r="F16" s="339">
        <v>218359.97</v>
      </c>
      <c r="G16" s="340">
        <v>52216.28</v>
      </c>
      <c r="H16" s="5"/>
      <c r="I16" s="5"/>
      <c r="J16" s="5"/>
      <c r="K16" s="5"/>
      <c r="L16" s="5"/>
      <c r="M16" s="5"/>
      <c r="N16" s="5"/>
      <c r="O16" s="5"/>
      <c r="P16" s="5"/>
      <c r="Q16" s="5"/>
      <c r="R16" s="5"/>
      <c r="S16" s="5"/>
      <c r="T16" s="5"/>
      <c r="U16" s="5"/>
      <c r="V16" s="5"/>
      <c r="W16" s="5"/>
      <c r="X16" s="5"/>
      <c r="Y16" s="5"/>
      <c r="Z16" s="5"/>
      <c r="AA16" s="5"/>
      <c r="AB16" s="5"/>
      <c r="AC16" s="5"/>
      <c r="AD16" s="5"/>
      <c r="AE16" s="5"/>
      <c r="AF16" s="5"/>
    </row>
    <row r="17" spans="1:32" ht="16.5" customHeight="1">
      <c r="A17" s="111" t="s">
        <v>20</v>
      </c>
      <c r="B17" s="174">
        <f>SUM(B18:B20)</f>
        <v>1263357.51</v>
      </c>
      <c r="C17" s="332">
        <v>0</v>
      </c>
      <c r="D17" s="176">
        <v>0</v>
      </c>
      <c r="E17" s="176">
        <v>0</v>
      </c>
      <c r="F17" s="176">
        <v>0</v>
      </c>
      <c r="G17" s="179">
        <v>0</v>
      </c>
      <c r="H17" s="5"/>
      <c r="I17" s="5"/>
      <c r="J17" s="5"/>
      <c r="K17" s="5"/>
      <c r="L17" s="5"/>
      <c r="M17" s="5"/>
      <c r="N17" s="5"/>
      <c r="O17" s="5"/>
      <c r="P17" s="5"/>
      <c r="Q17" s="5"/>
      <c r="R17" s="5"/>
      <c r="S17" s="5"/>
      <c r="T17" s="5"/>
      <c r="U17" s="5"/>
      <c r="V17" s="5"/>
      <c r="W17" s="5"/>
      <c r="X17" s="5"/>
      <c r="Y17" s="5"/>
      <c r="Z17" s="5"/>
      <c r="AA17" s="5"/>
      <c r="AB17" s="5"/>
      <c r="AC17" s="5"/>
      <c r="AD17" s="5"/>
      <c r="AE17" s="5"/>
      <c r="AF17" s="5"/>
    </row>
    <row r="18" spans="1:32" ht="15" customHeight="1">
      <c r="A18" s="13" t="s">
        <v>19</v>
      </c>
      <c r="B18" s="333">
        <v>187883.14</v>
      </c>
      <c r="C18" s="334">
        <v>0</v>
      </c>
      <c r="D18" s="221">
        <v>0</v>
      </c>
      <c r="E18" s="221">
        <v>0</v>
      </c>
      <c r="F18" s="221">
        <v>0</v>
      </c>
      <c r="G18" s="225">
        <v>0</v>
      </c>
      <c r="H18" s="5"/>
      <c r="I18" s="5"/>
      <c r="J18" s="5"/>
      <c r="K18" s="5"/>
      <c r="L18" s="5"/>
      <c r="M18" s="5"/>
      <c r="N18" s="5"/>
      <c r="O18" s="5"/>
      <c r="P18" s="5"/>
      <c r="Q18" s="5"/>
      <c r="R18" s="5"/>
      <c r="S18" s="5"/>
      <c r="T18" s="5"/>
      <c r="U18" s="5"/>
      <c r="V18" s="5"/>
      <c r="W18" s="5"/>
      <c r="X18" s="5"/>
      <c r="Y18" s="5"/>
      <c r="Z18" s="5"/>
      <c r="AA18" s="5"/>
      <c r="AB18" s="5"/>
      <c r="AC18" s="5"/>
      <c r="AD18" s="5"/>
      <c r="AE18" s="5"/>
      <c r="AF18" s="5"/>
    </row>
    <row r="19" spans="1:32" ht="16.5" customHeight="1">
      <c r="A19" s="13" t="s">
        <v>14</v>
      </c>
      <c r="B19" s="333">
        <v>728256.43</v>
      </c>
      <c r="C19" s="334">
        <v>0</v>
      </c>
      <c r="D19" s="221">
        <v>0</v>
      </c>
      <c r="E19" s="221">
        <v>0</v>
      </c>
      <c r="F19" s="221">
        <v>0</v>
      </c>
      <c r="G19" s="225">
        <v>0</v>
      </c>
      <c r="H19" s="5"/>
      <c r="I19" s="5"/>
      <c r="J19" s="5"/>
      <c r="K19" s="5"/>
      <c r="L19" s="5"/>
      <c r="M19" s="5"/>
      <c r="N19" s="5"/>
      <c r="O19" s="5"/>
      <c r="P19" s="5"/>
      <c r="Q19" s="5"/>
      <c r="R19" s="5"/>
      <c r="S19" s="5"/>
      <c r="T19" s="5"/>
      <c r="U19" s="5"/>
      <c r="V19" s="5"/>
      <c r="W19" s="5"/>
      <c r="X19" s="5"/>
      <c r="Y19" s="5"/>
      <c r="Z19" s="5"/>
      <c r="AA19" s="5"/>
      <c r="AB19" s="5"/>
      <c r="AC19" s="5"/>
      <c r="AD19" s="5"/>
      <c r="AE19" s="5"/>
      <c r="AF19" s="5"/>
    </row>
    <row r="20" spans="1:32" ht="24.75" customHeight="1">
      <c r="A20" s="10" t="s">
        <v>15</v>
      </c>
      <c r="B20" s="341">
        <v>347217.94</v>
      </c>
      <c r="C20" s="337">
        <v>0</v>
      </c>
      <c r="D20" s="185">
        <v>0</v>
      </c>
      <c r="E20" s="185">
        <v>0</v>
      </c>
      <c r="F20" s="185">
        <v>0</v>
      </c>
      <c r="G20" s="188">
        <v>0</v>
      </c>
      <c r="H20" s="5"/>
      <c r="I20" s="5"/>
      <c r="J20" s="5"/>
      <c r="K20" s="5"/>
      <c r="L20" s="5"/>
      <c r="M20" s="5"/>
      <c r="N20" s="5"/>
      <c r="O20" s="5"/>
      <c r="P20" s="5"/>
      <c r="Q20" s="5"/>
      <c r="R20" s="5"/>
      <c r="S20" s="5"/>
      <c r="T20" s="5"/>
      <c r="U20" s="5"/>
      <c r="V20" s="5"/>
      <c r="W20" s="5"/>
      <c r="X20" s="5"/>
      <c r="Y20" s="5"/>
      <c r="Z20" s="5"/>
      <c r="AA20" s="5"/>
      <c r="AB20" s="5"/>
      <c r="AC20" s="5"/>
      <c r="AD20" s="5"/>
      <c r="AE20" s="5"/>
      <c r="AF20" s="5"/>
    </row>
    <row r="21" spans="1:32" ht="24.75" customHeight="1">
      <c r="A21" s="154" t="s">
        <v>212</v>
      </c>
      <c r="B21" s="204">
        <f>B15+B16-B17</f>
        <v>362891.80000000005</v>
      </c>
      <c r="C21" s="342">
        <v>0</v>
      </c>
      <c r="D21" s="219">
        <v>0</v>
      </c>
      <c r="E21" s="219">
        <v>0</v>
      </c>
      <c r="F21" s="219">
        <v>0</v>
      </c>
      <c r="G21" s="220">
        <v>0</v>
      </c>
      <c r="H21" s="5"/>
      <c r="I21" s="5"/>
      <c r="J21" s="5"/>
      <c r="K21" s="5"/>
      <c r="L21" s="5"/>
      <c r="M21" s="5"/>
      <c r="N21" s="5"/>
      <c r="O21" s="5"/>
      <c r="P21" s="5"/>
      <c r="Q21" s="5"/>
      <c r="R21" s="5"/>
      <c r="S21" s="5"/>
      <c r="T21" s="5"/>
      <c r="U21" s="5"/>
      <c r="V21" s="5"/>
      <c r="W21" s="5"/>
      <c r="X21" s="5"/>
      <c r="Y21" s="5"/>
      <c r="Z21" s="5"/>
      <c r="AA21" s="5"/>
      <c r="AB21" s="5"/>
      <c r="AC21" s="5"/>
      <c r="AD21" s="5"/>
      <c r="AE21" s="5"/>
      <c r="AF21" s="5"/>
    </row>
    <row r="22" spans="1:32" ht="16.5" customHeight="1">
      <c r="A22" s="156" t="s">
        <v>83</v>
      </c>
      <c r="B22" s="260">
        <v>0</v>
      </c>
      <c r="C22" s="343">
        <f>+IF((C10=0)," ",C16/C10)</f>
        <v>1.694134436401241</v>
      </c>
      <c r="D22" s="262">
        <f>+IF((D10=0)," ",D16/D10)</f>
        <v>49.741824420401855</v>
      </c>
      <c r="E22" s="262">
        <f>+IF((E10=0)," ",E16/E10)</f>
        <v>7.020917848944418</v>
      </c>
      <c r="F22" s="262">
        <f>+IF((F10=0)," ",F16/F10)</f>
        <v>45.89322614543926</v>
      </c>
      <c r="G22" s="265">
        <f>+IF((G10=0)," ",G16/G10)</f>
        <v>8.43422387336456</v>
      </c>
      <c r="H22" s="5"/>
      <c r="I22" s="5"/>
      <c r="J22" s="5"/>
      <c r="K22" s="5"/>
      <c r="L22" s="5"/>
      <c r="M22" s="5"/>
      <c r="N22" s="5"/>
      <c r="O22" s="5"/>
      <c r="P22" s="5"/>
      <c r="Q22" s="5"/>
      <c r="R22" s="5"/>
      <c r="S22" s="5"/>
      <c r="T22" s="5"/>
      <c r="U22" s="5"/>
      <c r="V22" s="5"/>
      <c r="W22" s="5"/>
      <c r="X22" s="5"/>
      <c r="Y22" s="5"/>
      <c r="Z22" s="5"/>
      <c r="AA22" s="5"/>
      <c r="AB22" s="5"/>
      <c r="AC22" s="5"/>
      <c r="AD22" s="5"/>
      <c r="AE22" s="5"/>
      <c r="AF22" s="5"/>
    </row>
    <row r="23" spans="1:32" ht="16.5" customHeight="1">
      <c r="A23" s="27"/>
      <c r="B23" s="28"/>
      <c r="C23" s="28"/>
      <c r="D23" s="29"/>
      <c r="E23" s="29"/>
      <c r="F23" s="29"/>
      <c r="G23" s="29"/>
      <c r="H23" s="5"/>
      <c r="I23" s="5"/>
      <c r="J23" s="5"/>
      <c r="K23" s="5"/>
      <c r="L23" s="5"/>
      <c r="M23" s="5"/>
      <c r="N23" s="5"/>
      <c r="O23" s="5"/>
      <c r="P23" s="5"/>
      <c r="Q23" s="5"/>
      <c r="R23" s="5"/>
      <c r="S23" s="5"/>
      <c r="T23" s="5"/>
      <c r="U23" s="5"/>
      <c r="V23" s="5"/>
      <c r="W23" s="5"/>
      <c r="X23" s="5"/>
      <c r="Y23" s="5"/>
      <c r="Z23" s="5"/>
      <c r="AA23" s="5"/>
      <c r="AB23" s="5"/>
      <c r="AC23" s="5"/>
      <c r="AD23" s="5"/>
      <c r="AE23" s="5"/>
      <c r="AF23" s="5"/>
    </row>
    <row r="24" spans="1:6" ht="16.5" customHeight="1">
      <c r="A24" s="148" t="s">
        <v>246</v>
      </c>
      <c r="B24" s="23"/>
      <c r="C24" s="23"/>
      <c r="D24" s="23"/>
      <c r="E24" s="23"/>
      <c r="F24" s="68"/>
    </row>
    <row r="25" spans="1:6" ht="16.5" customHeight="1">
      <c r="A25" s="23"/>
      <c r="B25" s="23"/>
      <c r="C25" s="23"/>
      <c r="D25" s="23"/>
      <c r="E25" s="23"/>
      <c r="F25" s="68"/>
    </row>
    <row r="26" spans="1:6" ht="16.5" customHeight="1">
      <c r="A26" s="23"/>
      <c r="B26" s="23"/>
      <c r="C26" s="23"/>
      <c r="D26" s="23"/>
      <c r="E26" s="23"/>
      <c r="F26" s="68"/>
    </row>
    <row r="27" spans="1:6" ht="16.5" customHeight="1">
      <c r="A27" s="23"/>
      <c r="B27" s="23"/>
      <c r="C27" s="23"/>
      <c r="D27" s="23"/>
      <c r="E27" s="23"/>
      <c r="F27" s="68"/>
    </row>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sheetData>
  <sheetProtection password="CC31" sheet="1" objects="1" scenarios="1"/>
  <mergeCells count="6">
    <mergeCell ref="A2:G2"/>
    <mergeCell ref="A3:G3"/>
    <mergeCell ref="A4:G4"/>
    <mergeCell ref="A6:A7"/>
    <mergeCell ref="B6:B7"/>
    <mergeCell ref="C6:G6"/>
  </mergeCells>
  <printOptions/>
  <pageMargins left="2.17" right="0.23" top="1.11" bottom="0.22" header="0.2" footer="0.2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AI56"/>
  <sheetViews>
    <sheetView showGridLines="0" zoomScalePageLayoutView="0" workbookViewId="0" topLeftCell="A1">
      <pane xSplit="2" ySplit="8" topLeftCell="R27" activePane="bottomRight" state="frozen"/>
      <selection pane="topLeft" activeCell="A1" sqref="A1"/>
      <selection pane="topRight" activeCell="C1" sqref="C1"/>
      <selection pane="bottomLeft" activeCell="A9" sqref="A9"/>
      <selection pane="bottomRight" activeCell="V28" activeCellId="3" sqref="B28 G28 L28 V28"/>
    </sheetView>
  </sheetViews>
  <sheetFormatPr defaultColWidth="9.00390625" defaultRowHeight="12.75"/>
  <cols>
    <col min="1" max="1" width="21.00390625" style="35" customWidth="1"/>
    <col min="2" max="26" width="14.75390625" style="35" customWidth="1"/>
    <col min="27" max="16384" width="9.125" style="35" customWidth="1"/>
  </cols>
  <sheetData>
    <row r="1" spans="1:35" ht="16.5" customHeight="1">
      <c r="A1" s="47"/>
      <c r="B1" s="47"/>
      <c r="C1" s="47"/>
      <c r="D1" s="47"/>
      <c r="E1" s="47"/>
      <c r="F1" s="47"/>
      <c r="G1" s="47"/>
      <c r="H1" s="47"/>
      <c r="I1" s="47"/>
      <c r="J1" s="47"/>
      <c r="K1" s="47"/>
      <c r="L1" s="47"/>
      <c r="M1" s="47"/>
      <c r="N1" s="47"/>
      <c r="O1" s="47"/>
      <c r="P1" s="47"/>
      <c r="Q1" s="70"/>
      <c r="R1" s="70"/>
      <c r="S1" s="70"/>
      <c r="T1" s="70"/>
      <c r="U1" s="70"/>
      <c r="V1" s="70"/>
      <c r="W1" s="70"/>
      <c r="X1" s="70"/>
      <c r="Y1" s="70"/>
      <c r="Z1" s="70"/>
      <c r="AA1" s="70"/>
      <c r="AB1" s="70"/>
      <c r="AC1" s="70"/>
      <c r="AD1" s="70"/>
      <c r="AE1" s="70"/>
      <c r="AF1" s="70"/>
      <c r="AG1" s="70"/>
      <c r="AH1" s="70"/>
      <c r="AI1" s="70"/>
    </row>
    <row r="2" spans="1:35" ht="46.5" customHeight="1">
      <c r="A2" s="144"/>
      <c r="B2" s="523" t="s">
        <v>94</v>
      </c>
      <c r="C2" s="523"/>
      <c r="D2" s="523"/>
      <c r="E2" s="523"/>
      <c r="F2" s="523"/>
      <c r="G2" s="523"/>
      <c r="H2" s="523"/>
      <c r="I2" s="523"/>
      <c r="J2" s="523"/>
      <c r="K2" s="523"/>
      <c r="L2" s="523"/>
      <c r="M2" s="523"/>
      <c r="N2" s="523"/>
      <c r="O2" s="144"/>
      <c r="P2" s="144"/>
      <c r="Q2" s="523" t="s">
        <v>188</v>
      </c>
      <c r="R2" s="523"/>
      <c r="S2" s="523"/>
      <c r="T2" s="523"/>
      <c r="U2" s="523"/>
      <c r="V2" s="523"/>
      <c r="W2" s="523"/>
      <c r="X2" s="523"/>
      <c r="Y2" s="144"/>
      <c r="Z2" s="144"/>
      <c r="AA2" s="70"/>
      <c r="AB2" s="70"/>
      <c r="AC2" s="70"/>
      <c r="AD2" s="70"/>
      <c r="AE2" s="70"/>
      <c r="AF2" s="70"/>
      <c r="AG2" s="70"/>
      <c r="AH2" s="70"/>
      <c r="AI2" s="70"/>
    </row>
    <row r="3" spans="1:35" ht="16.5" customHeight="1">
      <c r="A3" s="145"/>
      <c r="B3" s="525" t="s">
        <v>245</v>
      </c>
      <c r="C3" s="525"/>
      <c r="D3" s="525"/>
      <c r="E3" s="525"/>
      <c r="F3" s="525"/>
      <c r="G3" s="525"/>
      <c r="H3" s="525"/>
      <c r="I3" s="525"/>
      <c r="J3" s="525"/>
      <c r="K3" s="525"/>
      <c r="L3" s="525"/>
      <c r="M3" s="525"/>
      <c r="N3" s="525"/>
      <c r="O3" s="145"/>
      <c r="P3" s="145"/>
      <c r="Q3" s="525" t="s">
        <v>245</v>
      </c>
      <c r="R3" s="525"/>
      <c r="S3" s="525"/>
      <c r="T3" s="525"/>
      <c r="U3" s="525"/>
      <c r="V3" s="525"/>
      <c r="W3" s="525"/>
      <c r="X3" s="525"/>
      <c r="Y3" s="145"/>
      <c r="Z3" s="145"/>
      <c r="AA3" s="70"/>
      <c r="AB3" s="70"/>
      <c r="AC3" s="70"/>
      <c r="AD3" s="70"/>
      <c r="AE3" s="70"/>
      <c r="AF3" s="70"/>
      <c r="AG3" s="70"/>
      <c r="AH3" s="70"/>
      <c r="AI3" s="70"/>
    </row>
    <row r="4" spans="1:35" ht="16.5" customHeight="1">
      <c r="A4" s="145"/>
      <c r="B4" s="525" t="s">
        <v>251</v>
      </c>
      <c r="C4" s="525"/>
      <c r="D4" s="525"/>
      <c r="E4" s="525"/>
      <c r="F4" s="525"/>
      <c r="G4" s="525"/>
      <c r="H4" s="525"/>
      <c r="I4" s="525"/>
      <c r="J4" s="525"/>
      <c r="K4" s="525"/>
      <c r="L4" s="525"/>
      <c r="M4" s="525"/>
      <c r="N4" s="525"/>
      <c r="O4" s="145"/>
      <c r="P4" s="145"/>
      <c r="Q4" s="525" t="s">
        <v>251</v>
      </c>
      <c r="R4" s="525"/>
      <c r="S4" s="525"/>
      <c r="T4" s="525"/>
      <c r="U4" s="525"/>
      <c r="V4" s="525"/>
      <c r="W4" s="525"/>
      <c r="X4" s="525"/>
      <c r="Y4" s="145"/>
      <c r="Z4" s="145"/>
      <c r="AA4" s="70"/>
      <c r="AB4" s="70"/>
      <c r="AC4" s="70"/>
      <c r="AD4" s="70"/>
      <c r="AE4" s="70"/>
      <c r="AF4" s="70"/>
      <c r="AG4" s="70"/>
      <c r="AH4" s="70"/>
      <c r="AI4" s="70"/>
    </row>
    <row r="5" spans="1:35" ht="16.5" customHeight="1">
      <c r="A5" s="47"/>
      <c r="B5" s="47"/>
      <c r="C5" s="47"/>
      <c r="D5" s="47"/>
      <c r="E5" s="47"/>
      <c r="F5" s="47"/>
      <c r="G5" s="47"/>
      <c r="H5" s="47"/>
      <c r="I5" s="47"/>
      <c r="J5" s="47"/>
      <c r="K5" s="47"/>
      <c r="L5" s="47"/>
      <c r="M5" s="47"/>
      <c r="N5" s="47"/>
      <c r="O5" s="47"/>
      <c r="P5" s="505" t="s">
        <v>239</v>
      </c>
      <c r="Q5" s="47"/>
      <c r="R5" s="47"/>
      <c r="S5" s="47"/>
      <c r="T5" s="47"/>
      <c r="U5" s="47"/>
      <c r="V5" s="47"/>
      <c r="W5" s="47"/>
      <c r="X5" s="47"/>
      <c r="Y5" s="47"/>
      <c r="Z5" s="23"/>
      <c r="AA5" s="70"/>
      <c r="AB5" s="70"/>
      <c r="AC5" s="70"/>
      <c r="AD5" s="70"/>
      <c r="AE5" s="70"/>
      <c r="AF5" s="70"/>
      <c r="AG5" s="70"/>
      <c r="AH5" s="70"/>
      <c r="AI5" s="70"/>
    </row>
    <row r="6" spans="1:35" ht="16.5" customHeight="1">
      <c r="A6" s="541"/>
      <c r="B6" s="541" t="s">
        <v>189</v>
      </c>
      <c r="C6" s="521" t="s">
        <v>33</v>
      </c>
      <c r="D6" s="521"/>
      <c r="E6" s="521"/>
      <c r="F6" s="521"/>
      <c r="G6" s="522" t="s">
        <v>190</v>
      </c>
      <c r="H6" s="521" t="s">
        <v>33</v>
      </c>
      <c r="I6" s="521"/>
      <c r="J6" s="521"/>
      <c r="K6" s="521"/>
      <c r="L6" s="522" t="s">
        <v>191</v>
      </c>
      <c r="M6" s="521" t="s">
        <v>33</v>
      </c>
      <c r="N6" s="521"/>
      <c r="O6" s="521"/>
      <c r="P6" s="521"/>
      <c r="Q6" s="541" t="s">
        <v>192</v>
      </c>
      <c r="R6" s="521" t="s">
        <v>33</v>
      </c>
      <c r="S6" s="521"/>
      <c r="T6" s="521"/>
      <c r="U6" s="521"/>
      <c r="V6" s="522" t="s">
        <v>193</v>
      </c>
      <c r="W6" s="521" t="s">
        <v>33</v>
      </c>
      <c r="X6" s="521"/>
      <c r="Y6" s="521"/>
      <c r="Z6" s="521"/>
      <c r="AA6" s="70"/>
      <c r="AB6" s="70"/>
      <c r="AC6" s="70"/>
      <c r="AD6" s="70"/>
      <c r="AE6" s="70"/>
      <c r="AF6" s="70"/>
      <c r="AG6" s="70"/>
      <c r="AH6" s="70"/>
      <c r="AI6" s="70"/>
    </row>
    <row r="7" spans="1:35" ht="125.25" customHeight="1">
      <c r="A7" s="542"/>
      <c r="B7" s="542"/>
      <c r="C7" s="48" t="s">
        <v>202</v>
      </c>
      <c r="D7" s="49" t="s">
        <v>89</v>
      </c>
      <c r="E7" s="49" t="s">
        <v>90</v>
      </c>
      <c r="F7" s="49" t="s">
        <v>91</v>
      </c>
      <c r="G7" s="540"/>
      <c r="H7" s="48" t="s">
        <v>202</v>
      </c>
      <c r="I7" s="49" t="s">
        <v>89</v>
      </c>
      <c r="J7" s="49" t="s">
        <v>90</v>
      </c>
      <c r="K7" s="49" t="s">
        <v>91</v>
      </c>
      <c r="L7" s="540"/>
      <c r="M7" s="48" t="s">
        <v>202</v>
      </c>
      <c r="N7" s="49" t="s">
        <v>89</v>
      </c>
      <c r="O7" s="49" t="s">
        <v>90</v>
      </c>
      <c r="P7" s="49" t="s">
        <v>91</v>
      </c>
      <c r="Q7" s="542"/>
      <c r="R7" s="48" t="s">
        <v>202</v>
      </c>
      <c r="S7" s="49" t="s">
        <v>89</v>
      </c>
      <c r="T7" s="49" t="s">
        <v>90</v>
      </c>
      <c r="U7" s="49" t="s">
        <v>91</v>
      </c>
      <c r="V7" s="540"/>
      <c r="W7" s="48" t="s">
        <v>202</v>
      </c>
      <c r="X7" s="49" t="s">
        <v>89</v>
      </c>
      <c r="Y7" s="49" t="s">
        <v>90</v>
      </c>
      <c r="Z7" s="49" t="s">
        <v>91</v>
      </c>
      <c r="AA7" s="70"/>
      <c r="AB7" s="70"/>
      <c r="AC7" s="70"/>
      <c r="AD7" s="70"/>
      <c r="AE7" s="70"/>
      <c r="AF7" s="70"/>
      <c r="AG7" s="70"/>
      <c r="AH7" s="70"/>
      <c r="AI7" s="70"/>
    </row>
    <row r="8" spans="1:35" ht="16.5" customHeight="1">
      <c r="A8" s="50"/>
      <c r="B8" s="50" t="s">
        <v>29</v>
      </c>
      <c r="C8" s="51"/>
      <c r="D8" s="51"/>
      <c r="E8" s="51"/>
      <c r="F8" s="51"/>
      <c r="G8" s="51"/>
      <c r="H8" s="51"/>
      <c r="I8" s="51"/>
      <c r="J8" s="51"/>
      <c r="K8" s="51"/>
      <c r="L8" s="51"/>
      <c r="M8" s="51"/>
      <c r="N8" s="51"/>
      <c r="O8" s="51"/>
      <c r="P8" s="52"/>
      <c r="Q8" s="50" t="s">
        <v>29</v>
      </c>
      <c r="R8" s="51"/>
      <c r="S8" s="51"/>
      <c r="T8" s="51"/>
      <c r="U8" s="51"/>
      <c r="V8" s="51"/>
      <c r="W8" s="51"/>
      <c r="X8" s="51"/>
      <c r="Y8" s="51"/>
      <c r="Z8" s="52"/>
      <c r="AA8" s="70"/>
      <c r="AB8" s="70"/>
      <c r="AC8" s="70"/>
      <c r="AD8" s="70"/>
      <c r="AE8" s="70"/>
      <c r="AF8" s="70"/>
      <c r="AG8" s="70"/>
      <c r="AH8" s="70"/>
      <c r="AI8" s="70"/>
    </row>
    <row r="9" spans="1:35" ht="24.75" customHeight="1">
      <c r="A9" s="44" t="s">
        <v>65</v>
      </c>
      <c r="B9" s="344">
        <v>179</v>
      </c>
      <c r="C9" s="345">
        <v>0</v>
      </c>
      <c r="D9" s="346">
        <v>0</v>
      </c>
      <c r="E9" s="346">
        <v>0</v>
      </c>
      <c r="F9" s="346">
        <v>0</v>
      </c>
      <c r="G9" s="344">
        <v>1</v>
      </c>
      <c r="H9" s="345">
        <v>0</v>
      </c>
      <c r="I9" s="346">
        <v>0</v>
      </c>
      <c r="J9" s="346">
        <v>0</v>
      </c>
      <c r="K9" s="346">
        <v>0</v>
      </c>
      <c r="L9" s="344">
        <v>256</v>
      </c>
      <c r="M9" s="347">
        <v>0</v>
      </c>
      <c r="N9" s="346">
        <v>0</v>
      </c>
      <c r="O9" s="346">
        <v>0</v>
      </c>
      <c r="P9" s="348">
        <v>0</v>
      </c>
      <c r="Q9" s="344"/>
      <c r="R9" s="345">
        <v>0</v>
      </c>
      <c r="S9" s="346">
        <v>0</v>
      </c>
      <c r="T9" s="346">
        <v>0</v>
      </c>
      <c r="U9" s="346">
        <v>0</v>
      </c>
      <c r="V9" s="344">
        <v>14</v>
      </c>
      <c r="W9" s="347">
        <v>0</v>
      </c>
      <c r="X9" s="346">
        <v>0</v>
      </c>
      <c r="Y9" s="346">
        <v>0</v>
      </c>
      <c r="Z9" s="348">
        <v>0</v>
      </c>
      <c r="AA9" s="70"/>
      <c r="AB9" s="70"/>
      <c r="AC9" s="70"/>
      <c r="AD9" s="70"/>
      <c r="AE9" s="70"/>
      <c r="AF9" s="70"/>
      <c r="AG9" s="70"/>
      <c r="AH9" s="70"/>
      <c r="AI9" s="70"/>
    </row>
    <row r="10" spans="1:35" ht="34.5" customHeight="1">
      <c r="A10" s="21" t="s">
        <v>111</v>
      </c>
      <c r="B10" s="237">
        <v>0</v>
      </c>
      <c r="C10" s="238">
        <f>SUM(C11:C22)</f>
        <v>15</v>
      </c>
      <c r="D10" s="239">
        <f>SUM(D11:D22)</f>
        <v>862</v>
      </c>
      <c r="E10" s="239">
        <f>SUM(E11:E22)</f>
        <v>1356</v>
      </c>
      <c r="F10" s="240">
        <f>SUM(F11:F22)</f>
        <v>0</v>
      </c>
      <c r="G10" s="237">
        <v>0</v>
      </c>
      <c r="H10" s="238">
        <f>SUM(H11:H22)</f>
        <v>0</v>
      </c>
      <c r="I10" s="239">
        <f>SUM(I11:I22)</f>
        <v>0</v>
      </c>
      <c r="J10" s="239">
        <f>SUM(J11:J22)</f>
        <v>12</v>
      </c>
      <c r="K10" s="239">
        <f>SUM(K11:K22)</f>
        <v>0</v>
      </c>
      <c r="L10" s="237">
        <v>0</v>
      </c>
      <c r="M10" s="239">
        <f>SUM(M11:M22)</f>
        <v>55</v>
      </c>
      <c r="N10" s="239">
        <f>SUM(N11:N22)</f>
        <v>1400</v>
      </c>
      <c r="O10" s="239">
        <f>SUM(O11:O22)</f>
        <v>2153</v>
      </c>
      <c r="P10" s="242">
        <f>SUM(P11:P22)</f>
        <v>0</v>
      </c>
      <c r="Q10" s="237">
        <v>0</v>
      </c>
      <c r="R10" s="238">
        <f>SUM(R11:R22)</f>
        <v>0</v>
      </c>
      <c r="S10" s="239">
        <f>SUM(S11:S22)</f>
        <v>0</v>
      </c>
      <c r="T10" s="239">
        <f>SUM(T11:T22)</f>
        <v>0</v>
      </c>
      <c r="U10" s="240">
        <f>SUM(U11:U22)</f>
        <v>0</v>
      </c>
      <c r="V10" s="237">
        <v>0</v>
      </c>
      <c r="W10" s="239">
        <f>SUM(W11:W22)</f>
        <v>0</v>
      </c>
      <c r="X10" s="239">
        <f>SUM(X11:X22)</f>
        <v>79</v>
      </c>
      <c r="Y10" s="239">
        <f>SUM(Y11:Y22)</f>
        <v>136</v>
      </c>
      <c r="Z10" s="242">
        <f>SUM(Z11:Z22)</f>
        <v>0</v>
      </c>
      <c r="AA10" s="70"/>
      <c r="AB10" s="70"/>
      <c r="AC10" s="70"/>
      <c r="AD10" s="70"/>
      <c r="AE10" s="70"/>
      <c r="AF10" s="70"/>
      <c r="AG10" s="70"/>
      <c r="AH10" s="70"/>
      <c r="AI10" s="70"/>
    </row>
    <row r="11" spans="1:35" ht="16.5" customHeight="1">
      <c r="A11" s="53" t="s">
        <v>69</v>
      </c>
      <c r="B11" s="243">
        <v>0</v>
      </c>
      <c r="C11" s="249">
        <v>1</v>
      </c>
      <c r="D11" s="252">
        <v>127</v>
      </c>
      <c r="E11" s="252">
        <v>124</v>
      </c>
      <c r="F11" s="302"/>
      <c r="G11" s="243">
        <v>0</v>
      </c>
      <c r="H11" s="249"/>
      <c r="I11" s="252"/>
      <c r="J11" s="252">
        <v>1</v>
      </c>
      <c r="K11" s="252"/>
      <c r="L11" s="243">
        <v>0</v>
      </c>
      <c r="M11" s="252">
        <v>6</v>
      </c>
      <c r="N11" s="252">
        <v>211</v>
      </c>
      <c r="O11" s="252">
        <v>190</v>
      </c>
      <c r="P11" s="253"/>
      <c r="Q11" s="243">
        <v>0</v>
      </c>
      <c r="R11" s="249"/>
      <c r="S11" s="252"/>
      <c r="T11" s="252"/>
      <c r="U11" s="302"/>
      <c r="V11" s="243">
        <v>0</v>
      </c>
      <c r="W11" s="252"/>
      <c r="X11" s="252">
        <v>11</v>
      </c>
      <c r="Y11" s="252">
        <v>11</v>
      </c>
      <c r="Z11" s="253"/>
      <c r="AA11" s="70"/>
      <c r="AB11" s="70"/>
      <c r="AC11" s="70"/>
      <c r="AD11" s="70"/>
      <c r="AE11" s="70"/>
      <c r="AF11" s="70"/>
      <c r="AG11" s="70"/>
      <c r="AH11" s="70"/>
      <c r="AI11" s="70"/>
    </row>
    <row r="12" spans="1:35" ht="16.5" customHeight="1">
      <c r="A12" s="53" t="s">
        <v>70</v>
      </c>
      <c r="B12" s="243">
        <v>0</v>
      </c>
      <c r="C12" s="249">
        <v>0</v>
      </c>
      <c r="D12" s="252">
        <v>130</v>
      </c>
      <c r="E12" s="252">
        <v>123</v>
      </c>
      <c r="F12" s="302"/>
      <c r="G12" s="243">
        <v>0</v>
      </c>
      <c r="H12" s="249"/>
      <c r="I12" s="252"/>
      <c r="J12" s="252">
        <v>1</v>
      </c>
      <c r="K12" s="252"/>
      <c r="L12" s="243">
        <v>0</v>
      </c>
      <c r="M12" s="252">
        <v>4</v>
      </c>
      <c r="N12" s="252">
        <v>213</v>
      </c>
      <c r="O12" s="252">
        <v>190</v>
      </c>
      <c r="P12" s="253"/>
      <c r="Q12" s="243">
        <v>0</v>
      </c>
      <c r="R12" s="249"/>
      <c r="S12" s="252"/>
      <c r="T12" s="252"/>
      <c r="U12" s="302"/>
      <c r="V12" s="243">
        <v>0</v>
      </c>
      <c r="W12" s="252"/>
      <c r="X12" s="252">
        <v>11</v>
      </c>
      <c r="Y12" s="252">
        <v>11</v>
      </c>
      <c r="Z12" s="253"/>
      <c r="AA12" s="70"/>
      <c r="AB12" s="70"/>
      <c r="AC12" s="70"/>
      <c r="AD12" s="70"/>
      <c r="AE12" s="70"/>
      <c r="AF12" s="70"/>
      <c r="AG12" s="70"/>
      <c r="AH12" s="70"/>
      <c r="AI12" s="70"/>
    </row>
    <row r="13" spans="1:35" ht="16.5" customHeight="1">
      <c r="A13" s="53" t="s">
        <v>71</v>
      </c>
      <c r="B13" s="243">
        <v>0</v>
      </c>
      <c r="C13" s="249">
        <v>2</v>
      </c>
      <c r="D13" s="252">
        <v>127</v>
      </c>
      <c r="E13" s="252">
        <v>123</v>
      </c>
      <c r="F13" s="302"/>
      <c r="G13" s="243">
        <v>0</v>
      </c>
      <c r="H13" s="249"/>
      <c r="I13" s="252"/>
      <c r="J13" s="252">
        <v>1</v>
      </c>
      <c r="K13" s="252"/>
      <c r="L13" s="243">
        <v>0</v>
      </c>
      <c r="M13" s="252">
        <v>7</v>
      </c>
      <c r="N13" s="252">
        <v>207</v>
      </c>
      <c r="O13" s="252">
        <v>188</v>
      </c>
      <c r="P13" s="253"/>
      <c r="Q13" s="243">
        <v>0</v>
      </c>
      <c r="R13" s="249"/>
      <c r="S13" s="252"/>
      <c r="T13" s="252"/>
      <c r="U13" s="302"/>
      <c r="V13" s="243">
        <v>0</v>
      </c>
      <c r="W13" s="252"/>
      <c r="X13" s="252">
        <v>11</v>
      </c>
      <c r="Y13" s="252">
        <v>11</v>
      </c>
      <c r="Z13" s="253"/>
      <c r="AA13" s="70"/>
      <c r="AB13" s="70"/>
      <c r="AC13" s="70"/>
      <c r="AD13" s="70"/>
      <c r="AE13" s="70"/>
      <c r="AF13" s="70"/>
      <c r="AG13" s="70"/>
      <c r="AH13" s="70"/>
      <c r="AI13" s="70"/>
    </row>
    <row r="14" spans="1:35" ht="16.5" customHeight="1">
      <c r="A14" s="53" t="s">
        <v>72</v>
      </c>
      <c r="B14" s="243">
        <v>0</v>
      </c>
      <c r="C14" s="249">
        <v>1</v>
      </c>
      <c r="D14" s="252">
        <v>127</v>
      </c>
      <c r="E14" s="252">
        <v>123</v>
      </c>
      <c r="F14" s="302"/>
      <c r="G14" s="243">
        <v>0</v>
      </c>
      <c r="H14" s="249"/>
      <c r="I14" s="252"/>
      <c r="J14" s="252">
        <v>1</v>
      </c>
      <c r="K14" s="252"/>
      <c r="L14" s="243">
        <v>0</v>
      </c>
      <c r="M14" s="252">
        <v>5</v>
      </c>
      <c r="N14" s="252">
        <v>206</v>
      </c>
      <c r="O14" s="252">
        <v>185</v>
      </c>
      <c r="P14" s="253"/>
      <c r="Q14" s="243">
        <v>0</v>
      </c>
      <c r="R14" s="249"/>
      <c r="S14" s="252"/>
      <c r="T14" s="252"/>
      <c r="U14" s="302"/>
      <c r="V14" s="243">
        <v>0</v>
      </c>
      <c r="W14" s="252"/>
      <c r="X14" s="252">
        <v>11</v>
      </c>
      <c r="Y14" s="252">
        <v>11</v>
      </c>
      <c r="Z14" s="253"/>
      <c r="AA14" s="70"/>
      <c r="AB14" s="70"/>
      <c r="AC14" s="70"/>
      <c r="AD14" s="70"/>
      <c r="AE14" s="70"/>
      <c r="AF14" s="70"/>
      <c r="AG14" s="70"/>
      <c r="AH14" s="70"/>
      <c r="AI14" s="70"/>
    </row>
    <row r="15" spans="1:35" ht="16.5" customHeight="1">
      <c r="A15" s="53" t="s">
        <v>73</v>
      </c>
      <c r="B15" s="243">
        <v>0</v>
      </c>
      <c r="C15" s="249">
        <v>3</v>
      </c>
      <c r="D15" s="252">
        <v>128</v>
      </c>
      <c r="E15" s="252">
        <v>126</v>
      </c>
      <c r="F15" s="302"/>
      <c r="G15" s="243">
        <v>0</v>
      </c>
      <c r="H15" s="249"/>
      <c r="I15" s="252"/>
      <c r="J15" s="252">
        <v>1</v>
      </c>
      <c r="K15" s="252"/>
      <c r="L15" s="243">
        <v>0</v>
      </c>
      <c r="M15" s="252">
        <v>0</v>
      </c>
      <c r="N15" s="252">
        <v>208</v>
      </c>
      <c r="O15" s="252">
        <v>189</v>
      </c>
      <c r="P15" s="253"/>
      <c r="Q15" s="243">
        <v>0</v>
      </c>
      <c r="R15" s="249"/>
      <c r="S15" s="252"/>
      <c r="T15" s="252"/>
      <c r="U15" s="302"/>
      <c r="V15" s="243">
        <v>0</v>
      </c>
      <c r="W15" s="252"/>
      <c r="X15" s="252">
        <v>11</v>
      </c>
      <c r="Y15" s="252">
        <v>11</v>
      </c>
      <c r="Z15" s="253"/>
      <c r="AA15" s="70"/>
      <c r="AB15" s="70"/>
      <c r="AC15" s="70"/>
      <c r="AD15" s="70"/>
      <c r="AE15" s="70"/>
      <c r="AF15" s="70"/>
      <c r="AG15" s="70"/>
      <c r="AH15" s="70"/>
      <c r="AI15" s="70"/>
    </row>
    <row r="16" spans="1:35" ht="16.5" customHeight="1">
      <c r="A16" s="53" t="s">
        <v>74</v>
      </c>
      <c r="B16" s="243">
        <v>0</v>
      </c>
      <c r="C16" s="249">
        <v>0</v>
      </c>
      <c r="D16" s="252">
        <v>0</v>
      </c>
      <c r="E16" s="252">
        <v>125</v>
      </c>
      <c r="F16" s="302"/>
      <c r="G16" s="243">
        <v>0</v>
      </c>
      <c r="H16" s="249"/>
      <c r="I16" s="252"/>
      <c r="J16" s="252">
        <v>1</v>
      </c>
      <c r="K16" s="252"/>
      <c r="L16" s="243">
        <v>0</v>
      </c>
      <c r="M16" s="252">
        <v>3</v>
      </c>
      <c r="N16" s="252">
        <v>0</v>
      </c>
      <c r="O16" s="252">
        <v>191</v>
      </c>
      <c r="P16" s="253"/>
      <c r="Q16" s="243">
        <v>0</v>
      </c>
      <c r="R16" s="249"/>
      <c r="S16" s="252"/>
      <c r="T16" s="252"/>
      <c r="U16" s="302"/>
      <c r="V16" s="243">
        <v>0</v>
      </c>
      <c r="W16" s="252"/>
      <c r="X16" s="252">
        <v>1</v>
      </c>
      <c r="Y16" s="252">
        <v>11</v>
      </c>
      <c r="Z16" s="253"/>
      <c r="AA16" s="70"/>
      <c r="AB16" s="70"/>
      <c r="AC16" s="70"/>
      <c r="AD16" s="70"/>
      <c r="AE16" s="70"/>
      <c r="AF16" s="70"/>
      <c r="AG16" s="70"/>
      <c r="AH16" s="70"/>
      <c r="AI16" s="70"/>
    </row>
    <row r="17" spans="1:35" ht="16.5" customHeight="1">
      <c r="A17" s="53" t="s">
        <v>75</v>
      </c>
      <c r="B17" s="243">
        <v>0</v>
      </c>
      <c r="C17" s="249">
        <v>3</v>
      </c>
      <c r="D17" s="252">
        <v>12</v>
      </c>
      <c r="E17" s="252">
        <v>124</v>
      </c>
      <c r="F17" s="302"/>
      <c r="G17" s="243">
        <v>0</v>
      </c>
      <c r="H17" s="249"/>
      <c r="I17" s="252"/>
      <c r="J17" s="252">
        <v>1</v>
      </c>
      <c r="K17" s="252"/>
      <c r="L17" s="243">
        <v>0</v>
      </c>
      <c r="M17" s="252">
        <v>9</v>
      </c>
      <c r="N17" s="252">
        <v>18</v>
      </c>
      <c r="O17" s="252">
        <v>189</v>
      </c>
      <c r="P17" s="253"/>
      <c r="Q17" s="243">
        <v>0</v>
      </c>
      <c r="R17" s="249"/>
      <c r="S17" s="252"/>
      <c r="T17" s="252"/>
      <c r="U17" s="302"/>
      <c r="V17" s="243">
        <v>0</v>
      </c>
      <c r="W17" s="252"/>
      <c r="X17" s="252">
        <v>2</v>
      </c>
      <c r="Y17" s="252">
        <v>11</v>
      </c>
      <c r="Z17" s="253"/>
      <c r="AA17" s="70"/>
      <c r="AB17" s="70"/>
      <c r="AC17" s="70"/>
      <c r="AD17" s="70"/>
      <c r="AE17" s="70"/>
      <c r="AF17" s="70"/>
      <c r="AG17" s="70"/>
      <c r="AH17" s="70"/>
      <c r="AI17" s="70"/>
    </row>
    <row r="18" spans="1:35" ht="16.5" customHeight="1">
      <c r="A18" s="53" t="s">
        <v>76</v>
      </c>
      <c r="B18" s="243">
        <v>0</v>
      </c>
      <c r="C18" s="249">
        <v>0</v>
      </c>
      <c r="D18" s="252">
        <v>3</v>
      </c>
      <c r="E18" s="252">
        <v>95</v>
      </c>
      <c r="F18" s="302"/>
      <c r="G18" s="243">
        <v>0</v>
      </c>
      <c r="H18" s="249"/>
      <c r="I18" s="252"/>
      <c r="J18" s="252">
        <v>1</v>
      </c>
      <c r="K18" s="252"/>
      <c r="L18" s="243">
        <v>0</v>
      </c>
      <c r="M18" s="252">
        <v>3</v>
      </c>
      <c r="N18" s="252">
        <v>3</v>
      </c>
      <c r="O18" s="252">
        <v>157</v>
      </c>
      <c r="P18" s="253"/>
      <c r="Q18" s="243">
        <v>0</v>
      </c>
      <c r="R18" s="249"/>
      <c r="S18" s="252"/>
      <c r="T18" s="252"/>
      <c r="U18" s="302"/>
      <c r="V18" s="243">
        <v>0</v>
      </c>
      <c r="W18" s="252"/>
      <c r="X18" s="252">
        <v>0</v>
      </c>
      <c r="Y18" s="252">
        <v>11</v>
      </c>
      <c r="Z18" s="253"/>
      <c r="AA18" s="70"/>
      <c r="AB18" s="70"/>
      <c r="AC18" s="70"/>
      <c r="AD18" s="70"/>
      <c r="AE18" s="70"/>
      <c r="AF18" s="70"/>
      <c r="AG18" s="70"/>
      <c r="AH18" s="70"/>
      <c r="AI18" s="70"/>
    </row>
    <row r="19" spans="1:35" ht="16.5" customHeight="1">
      <c r="A19" s="53" t="s">
        <v>77</v>
      </c>
      <c r="B19" s="243">
        <v>0</v>
      </c>
      <c r="C19" s="249">
        <v>0</v>
      </c>
      <c r="D19" s="252">
        <v>3</v>
      </c>
      <c r="E19" s="252">
        <v>92</v>
      </c>
      <c r="F19" s="302"/>
      <c r="G19" s="243">
        <v>0</v>
      </c>
      <c r="H19" s="249"/>
      <c r="I19" s="252"/>
      <c r="J19" s="252">
        <v>1</v>
      </c>
      <c r="K19" s="252"/>
      <c r="L19" s="243">
        <v>0</v>
      </c>
      <c r="M19" s="252">
        <v>3</v>
      </c>
      <c r="N19" s="252">
        <v>3</v>
      </c>
      <c r="O19" s="252">
        <v>158</v>
      </c>
      <c r="P19" s="253"/>
      <c r="Q19" s="243">
        <v>0</v>
      </c>
      <c r="R19" s="249"/>
      <c r="S19" s="252"/>
      <c r="T19" s="252"/>
      <c r="U19" s="302"/>
      <c r="V19" s="243">
        <v>0</v>
      </c>
      <c r="W19" s="252"/>
      <c r="X19" s="252">
        <v>1</v>
      </c>
      <c r="Y19" s="252">
        <v>11</v>
      </c>
      <c r="Z19" s="253"/>
      <c r="AA19" s="70"/>
      <c r="AB19" s="70"/>
      <c r="AC19" s="70"/>
      <c r="AD19" s="70"/>
      <c r="AE19" s="70"/>
      <c r="AF19" s="70"/>
      <c r="AG19" s="70"/>
      <c r="AH19" s="70"/>
      <c r="AI19" s="70"/>
    </row>
    <row r="20" spans="1:35" ht="16.5" customHeight="1">
      <c r="A20" s="53" t="s">
        <v>78</v>
      </c>
      <c r="B20" s="243">
        <v>0</v>
      </c>
      <c r="C20" s="249">
        <v>3</v>
      </c>
      <c r="D20" s="252">
        <v>8</v>
      </c>
      <c r="E20" s="252">
        <v>94</v>
      </c>
      <c r="F20" s="302"/>
      <c r="G20" s="243">
        <v>0</v>
      </c>
      <c r="H20" s="249"/>
      <c r="I20" s="252"/>
      <c r="J20" s="252">
        <v>1</v>
      </c>
      <c r="K20" s="252"/>
      <c r="L20" s="243">
        <v>0</v>
      </c>
      <c r="M20" s="252">
        <v>9</v>
      </c>
      <c r="N20" s="252">
        <v>5</v>
      </c>
      <c r="O20" s="252">
        <v>163</v>
      </c>
      <c r="P20" s="253"/>
      <c r="Q20" s="243">
        <v>0</v>
      </c>
      <c r="R20" s="249"/>
      <c r="S20" s="252"/>
      <c r="T20" s="252"/>
      <c r="U20" s="302"/>
      <c r="V20" s="243">
        <v>0</v>
      </c>
      <c r="W20" s="252"/>
      <c r="X20" s="252">
        <v>0</v>
      </c>
      <c r="Y20" s="252">
        <v>11</v>
      </c>
      <c r="Z20" s="253"/>
      <c r="AA20" s="70"/>
      <c r="AB20" s="70"/>
      <c r="AC20" s="70"/>
      <c r="AD20" s="70"/>
      <c r="AE20" s="70"/>
      <c r="AF20" s="70"/>
      <c r="AG20" s="70"/>
      <c r="AH20" s="70"/>
      <c r="AI20" s="70"/>
    </row>
    <row r="21" spans="1:35" ht="16.5" customHeight="1">
      <c r="A21" s="53" t="s">
        <v>79</v>
      </c>
      <c r="B21" s="243">
        <v>0</v>
      </c>
      <c r="C21" s="249">
        <v>0</v>
      </c>
      <c r="D21" s="252">
        <v>98</v>
      </c>
      <c r="E21" s="252">
        <v>101</v>
      </c>
      <c r="F21" s="302"/>
      <c r="G21" s="243">
        <v>0</v>
      </c>
      <c r="H21" s="249"/>
      <c r="I21" s="252"/>
      <c r="J21" s="252">
        <v>1</v>
      </c>
      <c r="K21" s="252"/>
      <c r="L21" s="243">
        <v>0</v>
      </c>
      <c r="M21" s="252">
        <v>3</v>
      </c>
      <c r="N21" s="252">
        <v>159</v>
      </c>
      <c r="O21" s="252">
        <v>172</v>
      </c>
      <c r="P21" s="253"/>
      <c r="Q21" s="243">
        <v>0</v>
      </c>
      <c r="R21" s="249"/>
      <c r="S21" s="252"/>
      <c r="T21" s="252"/>
      <c r="U21" s="302"/>
      <c r="V21" s="243">
        <v>0</v>
      </c>
      <c r="W21" s="252"/>
      <c r="X21" s="252">
        <v>10</v>
      </c>
      <c r="Y21" s="252">
        <v>13</v>
      </c>
      <c r="Z21" s="253"/>
      <c r="AA21" s="70"/>
      <c r="AB21" s="70"/>
      <c r="AC21" s="70"/>
      <c r="AD21" s="70"/>
      <c r="AE21" s="70"/>
      <c r="AF21" s="70"/>
      <c r="AG21" s="70"/>
      <c r="AH21" s="70"/>
      <c r="AI21" s="70"/>
    </row>
    <row r="22" spans="1:35" ht="16.5" customHeight="1">
      <c r="A22" s="56" t="s">
        <v>80</v>
      </c>
      <c r="B22" s="254">
        <v>0</v>
      </c>
      <c r="C22" s="349">
        <v>2</v>
      </c>
      <c r="D22" s="350">
        <v>99</v>
      </c>
      <c r="E22" s="350">
        <v>106</v>
      </c>
      <c r="F22" s="351"/>
      <c r="G22" s="254">
        <v>0</v>
      </c>
      <c r="H22" s="349"/>
      <c r="I22" s="350"/>
      <c r="J22" s="350">
        <v>1</v>
      </c>
      <c r="K22" s="350"/>
      <c r="L22" s="254">
        <v>0</v>
      </c>
      <c r="M22" s="350">
        <v>3</v>
      </c>
      <c r="N22" s="350">
        <v>167</v>
      </c>
      <c r="O22" s="350">
        <v>181</v>
      </c>
      <c r="P22" s="352"/>
      <c r="Q22" s="254">
        <v>0</v>
      </c>
      <c r="R22" s="349"/>
      <c r="S22" s="350"/>
      <c r="T22" s="350"/>
      <c r="U22" s="351"/>
      <c r="V22" s="254">
        <v>0</v>
      </c>
      <c r="W22" s="350"/>
      <c r="X22" s="350">
        <v>10</v>
      </c>
      <c r="Y22" s="350">
        <v>13</v>
      </c>
      <c r="Z22" s="352"/>
      <c r="AA22" s="70"/>
      <c r="AB22" s="70"/>
      <c r="AC22" s="70"/>
      <c r="AD22" s="70"/>
      <c r="AE22" s="70"/>
      <c r="AF22" s="70"/>
      <c r="AG22" s="70"/>
      <c r="AH22" s="70"/>
      <c r="AI22" s="70"/>
    </row>
    <row r="23" spans="1:35" ht="34.5" customHeight="1">
      <c r="A23" s="67" t="s">
        <v>210</v>
      </c>
      <c r="B23" s="353">
        <v>125685.93</v>
      </c>
      <c r="C23" s="354">
        <v>0</v>
      </c>
      <c r="D23" s="228">
        <v>0</v>
      </c>
      <c r="E23" s="228">
        <v>0</v>
      </c>
      <c r="F23" s="228">
        <v>0</v>
      </c>
      <c r="G23" s="353">
        <v>1084.95</v>
      </c>
      <c r="H23" s="354">
        <v>0</v>
      </c>
      <c r="I23" s="228">
        <v>0</v>
      </c>
      <c r="J23" s="228">
        <v>0</v>
      </c>
      <c r="K23" s="228">
        <v>0</v>
      </c>
      <c r="L23" s="353">
        <v>206312.36</v>
      </c>
      <c r="M23" s="354">
        <v>0</v>
      </c>
      <c r="N23" s="228">
        <v>0</v>
      </c>
      <c r="O23" s="228">
        <v>0</v>
      </c>
      <c r="P23" s="229">
        <v>0</v>
      </c>
      <c r="Q23" s="353"/>
      <c r="R23" s="354">
        <v>0</v>
      </c>
      <c r="S23" s="228">
        <v>0</v>
      </c>
      <c r="T23" s="228">
        <v>0</v>
      </c>
      <c r="U23" s="228">
        <v>0</v>
      </c>
      <c r="V23" s="353">
        <v>10015.43</v>
      </c>
      <c r="W23" s="354">
        <v>0</v>
      </c>
      <c r="X23" s="228">
        <v>0</v>
      </c>
      <c r="Y23" s="228">
        <v>0</v>
      </c>
      <c r="Z23" s="229">
        <v>0</v>
      </c>
      <c r="AA23" s="70"/>
      <c r="AB23" s="70"/>
      <c r="AC23" s="70"/>
      <c r="AD23" s="70"/>
      <c r="AE23" s="70"/>
      <c r="AF23" s="70"/>
      <c r="AG23" s="70"/>
      <c r="AH23" s="70"/>
      <c r="AI23" s="70"/>
    </row>
    <row r="24" spans="1:35" ht="16.5" customHeight="1">
      <c r="A24" s="22" t="s">
        <v>9</v>
      </c>
      <c r="B24" s="333"/>
      <c r="C24" s="198">
        <v>0</v>
      </c>
      <c r="D24" s="221">
        <v>0</v>
      </c>
      <c r="E24" s="221">
        <v>0</v>
      </c>
      <c r="F24" s="221">
        <v>0</v>
      </c>
      <c r="G24" s="333"/>
      <c r="H24" s="198">
        <v>0</v>
      </c>
      <c r="I24" s="221">
        <v>0</v>
      </c>
      <c r="J24" s="221">
        <v>0</v>
      </c>
      <c r="K24" s="221">
        <v>0</v>
      </c>
      <c r="L24" s="333"/>
      <c r="M24" s="198">
        <v>0</v>
      </c>
      <c r="N24" s="221">
        <v>0</v>
      </c>
      <c r="O24" s="221">
        <v>0</v>
      </c>
      <c r="P24" s="225">
        <v>0</v>
      </c>
      <c r="Q24" s="333"/>
      <c r="R24" s="198">
        <v>0</v>
      </c>
      <c r="S24" s="221">
        <v>0</v>
      </c>
      <c r="T24" s="221">
        <v>0</v>
      </c>
      <c r="U24" s="221">
        <v>0</v>
      </c>
      <c r="V24" s="333"/>
      <c r="W24" s="198">
        <v>0</v>
      </c>
      <c r="X24" s="221">
        <v>0</v>
      </c>
      <c r="Y24" s="221">
        <v>0</v>
      </c>
      <c r="Z24" s="225">
        <v>0</v>
      </c>
      <c r="AA24" s="70"/>
      <c r="AB24" s="70"/>
      <c r="AC24" s="70"/>
      <c r="AD24" s="70"/>
      <c r="AE24" s="70"/>
      <c r="AF24" s="70"/>
      <c r="AG24" s="70"/>
      <c r="AH24" s="70"/>
      <c r="AI24" s="70"/>
    </row>
    <row r="25" spans="1:35" ht="24.75" customHeight="1">
      <c r="A25" s="22" t="s">
        <v>10</v>
      </c>
      <c r="B25" s="333"/>
      <c r="C25" s="198">
        <v>0</v>
      </c>
      <c r="D25" s="221">
        <v>0</v>
      </c>
      <c r="E25" s="221">
        <v>0</v>
      </c>
      <c r="F25" s="221">
        <v>0</v>
      </c>
      <c r="G25" s="333"/>
      <c r="H25" s="198">
        <v>0</v>
      </c>
      <c r="I25" s="221">
        <v>0</v>
      </c>
      <c r="J25" s="221">
        <v>0</v>
      </c>
      <c r="K25" s="221">
        <v>0</v>
      </c>
      <c r="L25" s="333"/>
      <c r="M25" s="198">
        <v>0</v>
      </c>
      <c r="N25" s="221">
        <v>0</v>
      </c>
      <c r="O25" s="221">
        <v>0</v>
      </c>
      <c r="P25" s="225">
        <v>0</v>
      </c>
      <c r="Q25" s="333"/>
      <c r="R25" s="198">
        <v>0</v>
      </c>
      <c r="S25" s="221">
        <v>0</v>
      </c>
      <c r="T25" s="221">
        <v>0</v>
      </c>
      <c r="U25" s="221">
        <v>0</v>
      </c>
      <c r="V25" s="333"/>
      <c r="W25" s="198">
        <v>0</v>
      </c>
      <c r="X25" s="221">
        <v>0</v>
      </c>
      <c r="Y25" s="221">
        <v>0</v>
      </c>
      <c r="Z25" s="225">
        <v>0</v>
      </c>
      <c r="AA25" s="70"/>
      <c r="AB25" s="70"/>
      <c r="AC25" s="70"/>
      <c r="AD25" s="70"/>
      <c r="AE25" s="70"/>
      <c r="AF25" s="70"/>
      <c r="AG25" s="70"/>
      <c r="AH25" s="70"/>
      <c r="AI25" s="70"/>
    </row>
    <row r="26" spans="1:35" ht="34.5" customHeight="1">
      <c r="A26" s="24" t="s">
        <v>109</v>
      </c>
      <c r="B26" s="335"/>
      <c r="C26" s="198">
        <v>0</v>
      </c>
      <c r="D26" s="221">
        <v>0</v>
      </c>
      <c r="E26" s="221">
        <v>0</v>
      </c>
      <c r="F26" s="221">
        <v>0</v>
      </c>
      <c r="G26" s="335"/>
      <c r="H26" s="198">
        <v>0</v>
      </c>
      <c r="I26" s="221">
        <v>0</v>
      </c>
      <c r="J26" s="221">
        <v>0</v>
      </c>
      <c r="K26" s="221">
        <v>0</v>
      </c>
      <c r="L26" s="335"/>
      <c r="M26" s="198">
        <v>0</v>
      </c>
      <c r="N26" s="221">
        <v>0</v>
      </c>
      <c r="O26" s="221">
        <v>0</v>
      </c>
      <c r="P26" s="225">
        <v>0</v>
      </c>
      <c r="Q26" s="335"/>
      <c r="R26" s="198">
        <v>0</v>
      </c>
      <c r="S26" s="221">
        <v>0</v>
      </c>
      <c r="T26" s="221">
        <v>0</v>
      </c>
      <c r="U26" s="221">
        <v>0</v>
      </c>
      <c r="V26" s="335"/>
      <c r="W26" s="198">
        <v>0</v>
      </c>
      <c r="X26" s="221">
        <v>0</v>
      </c>
      <c r="Y26" s="221">
        <v>0</v>
      </c>
      <c r="Z26" s="225">
        <v>0</v>
      </c>
      <c r="AA26" s="70"/>
      <c r="AB26" s="70"/>
      <c r="AC26" s="70"/>
      <c r="AD26" s="70"/>
      <c r="AE26" s="70"/>
      <c r="AF26" s="70"/>
      <c r="AG26" s="70"/>
      <c r="AH26" s="70"/>
      <c r="AI26" s="70"/>
    </row>
    <row r="27" spans="1:35" ht="24.75" customHeight="1">
      <c r="A27" s="55" t="s">
        <v>68</v>
      </c>
      <c r="B27" s="183">
        <f>B23-B24-B25-B26</f>
        <v>125685.93</v>
      </c>
      <c r="C27" s="203">
        <v>0</v>
      </c>
      <c r="D27" s="185">
        <v>0</v>
      </c>
      <c r="E27" s="185">
        <v>0</v>
      </c>
      <c r="F27" s="185">
        <v>0</v>
      </c>
      <c r="G27" s="183">
        <f>G23-G24-G25-G26</f>
        <v>1084.95</v>
      </c>
      <c r="H27" s="203">
        <v>0</v>
      </c>
      <c r="I27" s="185">
        <v>0</v>
      </c>
      <c r="J27" s="185">
        <v>0</v>
      </c>
      <c r="K27" s="185">
        <v>0</v>
      </c>
      <c r="L27" s="183">
        <f>L23-L24-L25-L26</f>
        <v>206312.36</v>
      </c>
      <c r="M27" s="203">
        <v>0</v>
      </c>
      <c r="N27" s="185">
        <v>0</v>
      </c>
      <c r="O27" s="185">
        <v>0</v>
      </c>
      <c r="P27" s="188">
        <v>0</v>
      </c>
      <c r="Q27" s="183">
        <f>Q23-Q24-Q25-Q26</f>
        <v>0</v>
      </c>
      <c r="R27" s="203">
        <v>0</v>
      </c>
      <c r="S27" s="185">
        <v>0</v>
      </c>
      <c r="T27" s="185">
        <v>0</v>
      </c>
      <c r="U27" s="185">
        <v>0</v>
      </c>
      <c r="V27" s="183">
        <f>V23-V24-V25-V26</f>
        <v>10015.43</v>
      </c>
      <c r="W27" s="203">
        <v>0</v>
      </c>
      <c r="X27" s="185">
        <v>0</v>
      </c>
      <c r="Y27" s="185">
        <v>0</v>
      </c>
      <c r="Z27" s="188">
        <v>0</v>
      </c>
      <c r="AA27" s="70"/>
      <c r="AB27" s="70"/>
      <c r="AC27" s="70"/>
      <c r="AD27" s="70"/>
      <c r="AE27" s="70"/>
      <c r="AF27" s="70"/>
      <c r="AG27" s="70"/>
      <c r="AH27" s="70"/>
      <c r="AI27" s="70"/>
    </row>
    <row r="28" spans="1:35" ht="16.5" customHeight="1">
      <c r="A28" s="66" t="s">
        <v>0</v>
      </c>
      <c r="B28" s="226">
        <f>SUM(C28:F28)</f>
        <v>323125.78</v>
      </c>
      <c r="C28" s="355">
        <v>238.08</v>
      </c>
      <c r="D28" s="339">
        <v>308858.5</v>
      </c>
      <c r="E28" s="339">
        <v>14029.2</v>
      </c>
      <c r="F28" s="339"/>
      <c r="G28" s="226">
        <f>SUM(H28:K28)</f>
        <v>130.14</v>
      </c>
      <c r="H28" s="355"/>
      <c r="I28" s="339"/>
      <c r="J28" s="339">
        <v>130.14</v>
      </c>
      <c r="K28" s="339"/>
      <c r="L28" s="226">
        <f>SUM(M28:P28)</f>
        <v>549091.01</v>
      </c>
      <c r="M28" s="356">
        <v>761.87</v>
      </c>
      <c r="N28" s="339">
        <v>524893.01</v>
      </c>
      <c r="O28" s="339">
        <v>23436.13</v>
      </c>
      <c r="P28" s="340"/>
      <c r="Q28" s="226">
        <f>SUM(R28:U28)</f>
        <v>0</v>
      </c>
      <c r="R28" s="355"/>
      <c r="S28" s="339"/>
      <c r="T28" s="339"/>
      <c r="U28" s="339"/>
      <c r="V28" s="226">
        <f>SUM(W28:Z28)</f>
        <v>32498.760000000002</v>
      </c>
      <c r="W28" s="356"/>
      <c r="X28" s="339">
        <v>30898.65</v>
      </c>
      <c r="Y28" s="339">
        <v>1600.11</v>
      </c>
      <c r="Z28" s="340"/>
      <c r="AA28" s="70"/>
      <c r="AB28" s="70"/>
      <c r="AC28" s="70"/>
      <c r="AD28" s="70"/>
      <c r="AE28" s="70"/>
      <c r="AF28" s="70"/>
      <c r="AG28" s="70"/>
      <c r="AH28" s="70"/>
      <c r="AI28" s="70"/>
    </row>
    <row r="29" spans="1:35" ht="24.75" customHeight="1">
      <c r="A29" s="67" t="s">
        <v>20</v>
      </c>
      <c r="B29" s="174">
        <f>SUM(B30:B32)</f>
        <v>374299.27</v>
      </c>
      <c r="C29" s="180">
        <v>0</v>
      </c>
      <c r="D29" s="176">
        <v>0</v>
      </c>
      <c r="E29" s="176">
        <v>0</v>
      </c>
      <c r="F29" s="176">
        <v>0</v>
      </c>
      <c r="G29" s="174">
        <f>SUM(G30:G32)</f>
        <v>1119.15</v>
      </c>
      <c r="H29" s="180">
        <v>0</v>
      </c>
      <c r="I29" s="176">
        <v>0</v>
      </c>
      <c r="J29" s="176">
        <v>0</v>
      </c>
      <c r="K29" s="176">
        <v>0</v>
      </c>
      <c r="L29" s="174">
        <f>SUM(L30:L32)</f>
        <v>627064.6599999999</v>
      </c>
      <c r="M29" s="193">
        <v>0</v>
      </c>
      <c r="N29" s="176">
        <v>0</v>
      </c>
      <c r="O29" s="176">
        <v>0</v>
      </c>
      <c r="P29" s="179">
        <v>0</v>
      </c>
      <c r="Q29" s="174">
        <f>SUM(Q30:Q32)</f>
        <v>0</v>
      </c>
      <c r="R29" s="180">
        <v>0</v>
      </c>
      <c r="S29" s="176">
        <v>0</v>
      </c>
      <c r="T29" s="176">
        <v>0</v>
      </c>
      <c r="U29" s="176">
        <v>0</v>
      </c>
      <c r="V29" s="174">
        <f>SUM(V30:V32)</f>
        <v>35176.96</v>
      </c>
      <c r="W29" s="193">
        <v>0</v>
      </c>
      <c r="X29" s="176">
        <v>0</v>
      </c>
      <c r="Y29" s="176">
        <v>0</v>
      </c>
      <c r="Z29" s="179">
        <v>0</v>
      </c>
      <c r="AA29" s="70"/>
      <c r="AB29" s="70"/>
      <c r="AC29" s="70"/>
      <c r="AD29" s="70"/>
      <c r="AE29" s="70"/>
      <c r="AF29" s="70"/>
      <c r="AG29" s="70"/>
      <c r="AH29" s="70"/>
      <c r="AI29" s="70"/>
    </row>
    <row r="30" spans="1:35" ht="16.5" customHeight="1">
      <c r="A30" s="54" t="s">
        <v>19</v>
      </c>
      <c r="B30" s="333"/>
      <c r="C30" s="195">
        <v>0</v>
      </c>
      <c r="D30" s="221">
        <v>0</v>
      </c>
      <c r="E30" s="221">
        <v>0</v>
      </c>
      <c r="F30" s="221">
        <v>0</v>
      </c>
      <c r="G30" s="333"/>
      <c r="H30" s="195">
        <v>0</v>
      </c>
      <c r="I30" s="221">
        <v>0</v>
      </c>
      <c r="J30" s="221">
        <v>0</v>
      </c>
      <c r="K30" s="221">
        <v>0</v>
      </c>
      <c r="L30" s="333"/>
      <c r="M30" s="198">
        <v>0</v>
      </c>
      <c r="N30" s="221">
        <v>0</v>
      </c>
      <c r="O30" s="221">
        <v>0</v>
      </c>
      <c r="P30" s="225">
        <v>0</v>
      </c>
      <c r="Q30" s="333"/>
      <c r="R30" s="195">
        <v>0</v>
      </c>
      <c r="S30" s="221">
        <v>0</v>
      </c>
      <c r="T30" s="221">
        <v>0</v>
      </c>
      <c r="U30" s="221">
        <v>0</v>
      </c>
      <c r="V30" s="333"/>
      <c r="W30" s="198">
        <v>0</v>
      </c>
      <c r="X30" s="221">
        <v>0</v>
      </c>
      <c r="Y30" s="221">
        <v>0</v>
      </c>
      <c r="Z30" s="225">
        <v>0</v>
      </c>
      <c r="AA30" s="70"/>
      <c r="AB30" s="70"/>
      <c r="AC30" s="70"/>
      <c r="AD30" s="70"/>
      <c r="AE30" s="70"/>
      <c r="AF30" s="70"/>
      <c r="AG30" s="70"/>
      <c r="AH30" s="70"/>
      <c r="AI30" s="70"/>
    </row>
    <row r="31" spans="1:35" ht="24.75" customHeight="1">
      <c r="A31" s="54" t="s">
        <v>14</v>
      </c>
      <c r="B31" s="333">
        <v>248663.74</v>
      </c>
      <c r="C31" s="195">
        <v>0</v>
      </c>
      <c r="D31" s="221">
        <v>0</v>
      </c>
      <c r="E31" s="221">
        <v>0</v>
      </c>
      <c r="F31" s="221">
        <v>0</v>
      </c>
      <c r="G31" s="333">
        <v>34.2</v>
      </c>
      <c r="H31" s="195">
        <v>0</v>
      </c>
      <c r="I31" s="221">
        <v>0</v>
      </c>
      <c r="J31" s="221">
        <v>0</v>
      </c>
      <c r="K31" s="221">
        <v>0</v>
      </c>
      <c r="L31" s="333">
        <v>420752.3</v>
      </c>
      <c r="M31" s="198">
        <v>0</v>
      </c>
      <c r="N31" s="221">
        <v>0</v>
      </c>
      <c r="O31" s="221">
        <v>0</v>
      </c>
      <c r="P31" s="225">
        <v>0</v>
      </c>
      <c r="Q31" s="333"/>
      <c r="R31" s="195">
        <v>0</v>
      </c>
      <c r="S31" s="221">
        <v>0</v>
      </c>
      <c r="T31" s="221">
        <v>0</v>
      </c>
      <c r="U31" s="221">
        <v>0</v>
      </c>
      <c r="V31" s="333">
        <v>25162.66</v>
      </c>
      <c r="W31" s="198">
        <v>0</v>
      </c>
      <c r="X31" s="221">
        <v>0</v>
      </c>
      <c r="Y31" s="221">
        <v>0</v>
      </c>
      <c r="Z31" s="225">
        <v>0</v>
      </c>
      <c r="AA31" s="70"/>
      <c r="AB31" s="70"/>
      <c r="AC31" s="70"/>
      <c r="AD31" s="70"/>
      <c r="AE31" s="70"/>
      <c r="AF31" s="70"/>
      <c r="AG31" s="70"/>
      <c r="AH31" s="70"/>
      <c r="AI31" s="70"/>
    </row>
    <row r="32" spans="1:35" ht="34.5" customHeight="1">
      <c r="A32" s="55" t="s">
        <v>15</v>
      </c>
      <c r="B32" s="341">
        <v>125635.53</v>
      </c>
      <c r="C32" s="189">
        <v>0</v>
      </c>
      <c r="D32" s="185">
        <v>0</v>
      </c>
      <c r="E32" s="185">
        <v>0</v>
      </c>
      <c r="F32" s="185">
        <v>0</v>
      </c>
      <c r="G32" s="341">
        <v>1084.95</v>
      </c>
      <c r="H32" s="189">
        <v>0</v>
      </c>
      <c r="I32" s="185">
        <v>0</v>
      </c>
      <c r="J32" s="185">
        <v>0</v>
      </c>
      <c r="K32" s="185">
        <v>0</v>
      </c>
      <c r="L32" s="341">
        <v>206312.36</v>
      </c>
      <c r="M32" s="203">
        <v>0</v>
      </c>
      <c r="N32" s="185">
        <v>0</v>
      </c>
      <c r="O32" s="185">
        <v>0</v>
      </c>
      <c r="P32" s="188">
        <v>0</v>
      </c>
      <c r="Q32" s="341"/>
      <c r="R32" s="189">
        <v>0</v>
      </c>
      <c r="S32" s="185">
        <v>0</v>
      </c>
      <c r="T32" s="185">
        <v>0</v>
      </c>
      <c r="U32" s="185">
        <v>0</v>
      </c>
      <c r="V32" s="341">
        <v>10014.3</v>
      </c>
      <c r="W32" s="203">
        <v>0</v>
      </c>
      <c r="X32" s="185">
        <v>0</v>
      </c>
      <c r="Y32" s="185">
        <v>0</v>
      </c>
      <c r="Z32" s="188">
        <v>0</v>
      </c>
      <c r="AA32" s="70"/>
      <c r="AB32" s="70"/>
      <c r="AC32" s="70"/>
      <c r="AD32" s="70"/>
      <c r="AE32" s="70"/>
      <c r="AF32" s="70"/>
      <c r="AG32" s="70"/>
      <c r="AH32" s="70"/>
      <c r="AI32" s="70"/>
    </row>
    <row r="33" spans="1:35" ht="34.5" customHeight="1">
      <c r="A33" s="154" t="s">
        <v>212</v>
      </c>
      <c r="B33" s="204">
        <f>B27+B28-B29</f>
        <v>74512.44</v>
      </c>
      <c r="C33" s="210">
        <v>0</v>
      </c>
      <c r="D33" s="219">
        <v>0</v>
      </c>
      <c r="E33" s="219">
        <v>0</v>
      </c>
      <c r="F33" s="219">
        <v>0</v>
      </c>
      <c r="G33" s="204">
        <f>G27+G28-G29</f>
        <v>95.94000000000005</v>
      </c>
      <c r="H33" s="210">
        <v>0</v>
      </c>
      <c r="I33" s="219">
        <v>0</v>
      </c>
      <c r="J33" s="219">
        <v>0</v>
      </c>
      <c r="K33" s="219">
        <v>0</v>
      </c>
      <c r="L33" s="204">
        <f>L27+L28-L29</f>
        <v>128338.71000000008</v>
      </c>
      <c r="M33" s="215">
        <v>0</v>
      </c>
      <c r="N33" s="219">
        <v>0</v>
      </c>
      <c r="O33" s="219">
        <v>0</v>
      </c>
      <c r="P33" s="220">
        <v>0</v>
      </c>
      <c r="Q33" s="204">
        <f>Q27+Q28-Q29</f>
        <v>0</v>
      </c>
      <c r="R33" s="210">
        <v>0</v>
      </c>
      <c r="S33" s="219">
        <v>0</v>
      </c>
      <c r="T33" s="219">
        <v>0</v>
      </c>
      <c r="U33" s="219">
        <v>0</v>
      </c>
      <c r="V33" s="204">
        <f>V27+V28-V29</f>
        <v>7337.230000000003</v>
      </c>
      <c r="W33" s="215">
        <v>0</v>
      </c>
      <c r="X33" s="219">
        <v>0</v>
      </c>
      <c r="Y33" s="219">
        <v>0</v>
      </c>
      <c r="Z33" s="220">
        <v>0</v>
      </c>
      <c r="AA33" s="70"/>
      <c r="AB33" s="70"/>
      <c r="AC33" s="70"/>
      <c r="AD33" s="70"/>
      <c r="AE33" s="70"/>
      <c r="AF33" s="70"/>
      <c r="AG33" s="70"/>
      <c r="AH33" s="70"/>
      <c r="AI33" s="70"/>
    </row>
    <row r="34" spans="1:35" ht="16.5" customHeight="1">
      <c r="A34" s="157" t="s">
        <v>83</v>
      </c>
      <c r="B34" s="260">
        <v>0</v>
      </c>
      <c r="C34" s="261">
        <f>+IF((C10=0)," ",C28/C10)</f>
        <v>15.872000000000002</v>
      </c>
      <c r="D34" s="262">
        <f>+IF((D10=0)," ",D28/D10)</f>
        <v>358.30452436194895</v>
      </c>
      <c r="E34" s="262">
        <f>+IF((E10=0)," ",E28/E10)</f>
        <v>10.346017699115045</v>
      </c>
      <c r="F34" s="262" t="str">
        <f>+IF((F10=0)," ",F28/F10)</f>
        <v> </v>
      </c>
      <c r="G34" s="260">
        <v>0</v>
      </c>
      <c r="H34" s="261" t="str">
        <f>+IF((H10=0)," ",H28/H10)</f>
        <v> </v>
      </c>
      <c r="I34" s="262" t="str">
        <f>+IF((I10=0)," ",I28/I10)</f>
        <v> </v>
      </c>
      <c r="J34" s="262">
        <f>+IF((J10=0)," ",J28/J10)</f>
        <v>10.844999999999999</v>
      </c>
      <c r="K34" s="262" t="str">
        <f>+IF((K10=0)," ",K28/K10)</f>
        <v> </v>
      </c>
      <c r="L34" s="260">
        <v>0</v>
      </c>
      <c r="M34" s="264">
        <f>+IF((M10=0)," ",M28/M10)</f>
        <v>13.852181818181819</v>
      </c>
      <c r="N34" s="262">
        <f>+IF((N10=0)," ",N28/N10)</f>
        <v>374.92357857142855</v>
      </c>
      <c r="O34" s="262">
        <f>+IF((O10=0)," ",O28/O10)</f>
        <v>10.885336739433349</v>
      </c>
      <c r="P34" s="265" t="str">
        <f>+IF((P10=0)," ",P28/P10)</f>
        <v> </v>
      </c>
      <c r="Q34" s="260">
        <v>0</v>
      </c>
      <c r="R34" s="261" t="str">
        <f>+IF((R10=0)," ",R28/R10)</f>
        <v> </v>
      </c>
      <c r="S34" s="262" t="str">
        <f>+IF((S10=0)," ",S28/S10)</f>
        <v> </v>
      </c>
      <c r="T34" s="262" t="str">
        <f>+IF((T10=0)," ",T28/T10)</f>
        <v> </v>
      </c>
      <c r="U34" s="262" t="str">
        <f>+IF((U10=0)," ",U28/U10)</f>
        <v> </v>
      </c>
      <c r="V34" s="260">
        <v>0</v>
      </c>
      <c r="W34" s="264" t="str">
        <f>+IF((W10=0)," ",W28/W10)</f>
        <v> </v>
      </c>
      <c r="X34" s="262">
        <f>+IF((X10=0)," ",X28/X10)</f>
        <v>391.1221518987342</v>
      </c>
      <c r="Y34" s="262">
        <f>+IF((Y10=0)," ",Y28/Y10)</f>
        <v>11.765514705882353</v>
      </c>
      <c r="Z34" s="265" t="str">
        <f>+IF((Z10=0)," ",Z28/Z10)</f>
        <v> </v>
      </c>
      <c r="AA34" s="70"/>
      <c r="AB34" s="70"/>
      <c r="AC34" s="70"/>
      <c r="AD34" s="70"/>
      <c r="AE34" s="70"/>
      <c r="AF34" s="70"/>
      <c r="AG34" s="70"/>
      <c r="AH34" s="70"/>
      <c r="AI34" s="70"/>
    </row>
    <row r="35" spans="1:35" ht="16.5" customHeight="1">
      <c r="A35" s="57"/>
      <c r="B35" s="28"/>
      <c r="C35" s="29"/>
      <c r="D35" s="29"/>
      <c r="E35" s="29"/>
      <c r="F35" s="29"/>
      <c r="G35" s="29"/>
      <c r="H35" s="29"/>
      <c r="I35" s="29"/>
      <c r="J35" s="29"/>
      <c r="K35" s="29"/>
      <c r="L35" s="29"/>
      <c r="M35" s="29"/>
      <c r="N35" s="29"/>
      <c r="O35" s="29"/>
      <c r="P35" s="29"/>
      <c r="Q35" s="28"/>
      <c r="R35" s="29"/>
      <c r="S35" s="29"/>
      <c r="T35" s="29"/>
      <c r="U35" s="29"/>
      <c r="V35" s="29"/>
      <c r="W35" s="29"/>
      <c r="X35" s="29"/>
      <c r="Y35" s="29"/>
      <c r="Z35" s="29"/>
      <c r="AA35" s="70"/>
      <c r="AB35" s="70"/>
      <c r="AC35" s="70"/>
      <c r="AD35" s="70"/>
      <c r="AE35" s="70"/>
      <c r="AF35" s="70"/>
      <c r="AG35" s="70"/>
      <c r="AH35" s="70"/>
      <c r="AI35" s="70"/>
    </row>
    <row r="36" spans="1:35" ht="16.5" customHeight="1">
      <c r="A36" s="148"/>
      <c r="B36" s="148" t="s">
        <v>246</v>
      </c>
      <c r="C36" s="46"/>
      <c r="D36" s="46"/>
      <c r="E36" s="46"/>
      <c r="F36" s="102"/>
      <c r="Q36" s="148" t="s">
        <v>246</v>
      </c>
      <c r="R36" s="46"/>
      <c r="S36" s="46"/>
      <c r="T36" s="46"/>
      <c r="U36" s="102"/>
      <c r="AA36" s="70"/>
      <c r="AB36" s="70"/>
      <c r="AC36" s="70"/>
      <c r="AD36" s="70"/>
      <c r="AE36" s="70"/>
      <c r="AF36" s="70"/>
      <c r="AG36" s="70"/>
      <c r="AH36" s="70"/>
      <c r="AI36" s="70"/>
    </row>
    <row r="37" spans="1:35" ht="16.5" customHeight="1">
      <c r="A37" s="46"/>
      <c r="B37" s="46"/>
      <c r="C37" s="46"/>
      <c r="D37" s="46"/>
      <c r="E37" s="46"/>
      <c r="F37" s="102"/>
      <c r="Q37" s="46"/>
      <c r="R37" s="46"/>
      <c r="S37" s="46"/>
      <c r="T37" s="46"/>
      <c r="U37" s="102"/>
      <c r="AA37" s="70"/>
      <c r="AB37" s="70"/>
      <c r="AC37" s="70"/>
      <c r="AD37" s="70"/>
      <c r="AE37" s="70"/>
      <c r="AF37" s="70"/>
      <c r="AG37" s="70"/>
      <c r="AH37" s="70"/>
      <c r="AI37" s="70"/>
    </row>
    <row r="38" spans="1:35" ht="16.5" customHeight="1">
      <c r="A38" s="46"/>
      <c r="B38" s="46"/>
      <c r="C38" s="46"/>
      <c r="D38" s="46"/>
      <c r="E38" s="46"/>
      <c r="F38" s="102"/>
      <c r="Q38" s="46"/>
      <c r="R38" s="46"/>
      <c r="S38" s="46"/>
      <c r="T38" s="46"/>
      <c r="U38" s="102"/>
      <c r="AA38" s="70"/>
      <c r="AB38" s="70"/>
      <c r="AC38" s="70"/>
      <c r="AD38" s="70"/>
      <c r="AE38" s="70"/>
      <c r="AF38" s="70"/>
      <c r="AG38" s="70"/>
      <c r="AH38" s="70"/>
      <c r="AI38" s="70"/>
    </row>
    <row r="39" spans="1:35" ht="16.5" customHeight="1">
      <c r="A39" s="46"/>
      <c r="B39" s="46"/>
      <c r="C39" s="46"/>
      <c r="D39" s="46"/>
      <c r="E39" s="46"/>
      <c r="F39" s="102"/>
      <c r="Q39" s="70"/>
      <c r="R39" s="70"/>
      <c r="S39" s="70"/>
      <c r="T39" s="70"/>
      <c r="U39" s="70"/>
      <c r="V39" s="70"/>
      <c r="W39" s="70"/>
      <c r="X39" s="70"/>
      <c r="Y39" s="70"/>
      <c r="Z39" s="70"/>
      <c r="AA39" s="70"/>
      <c r="AB39" s="70"/>
      <c r="AC39" s="70"/>
      <c r="AD39" s="70"/>
      <c r="AE39" s="70"/>
      <c r="AF39" s="70"/>
      <c r="AG39" s="70"/>
      <c r="AH39" s="70"/>
      <c r="AI39" s="70"/>
    </row>
    <row r="40" spans="17:35" ht="16.5" customHeight="1">
      <c r="Q40" s="70"/>
      <c r="R40" s="70"/>
      <c r="S40" s="70"/>
      <c r="T40" s="70"/>
      <c r="U40" s="70"/>
      <c r="V40" s="70"/>
      <c r="W40" s="70"/>
      <c r="X40" s="70"/>
      <c r="Y40" s="70"/>
      <c r="Z40" s="70"/>
      <c r="AA40" s="70"/>
      <c r="AB40" s="70"/>
      <c r="AC40" s="70"/>
      <c r="AD40" s="70"/>
      <c r="AE40" s="70"/>
      <c r="AF40" s="70"/>
      <c r="AG40" s="70"/>
      <c r="AH40" s="70"/>
      <c r="AI40" s="70"/>
    </row>
    <row r="41" spans="17:35" ht="16.5" customHeight="1">
      <c r="Q41" s="70"/>
      <c r="R41" s="70"/>
      <c r="S41" s="70"/>
      <c r="T41" s="70"/>
      <c r="U41" s="70"/>
      <c r="V41" s="70"/>
      <c r="W41" s="70"/>
      <c r="X41" s="70"/>
      <c r="Y41" s="70"/>
      <c r="Z41" s="70"/>
      <c r="AA41" s="70"/>
      <c r="AB41" s="70"/>
      <c r="AC41" s="70"/>
      <c r="AD41" s="70"/>
      <c r="AE41" s="70"/>
      <c r="AF41" s="70"/>
      <c r="AG41" s="70"/>
      <c r="AH41" s="70"/>
      <c r="AI41" s="70"/>
    </row>
    <row r="42" spans="17:35" ht="16.5" customHeight="1">
      <c r="Q42" s="70"/>
      <c r="R42" s="70"/>
      <c r="S42" s="70"/>
      <c r="T42" s="70"/>
      <c r="U42" s="70"/>
      <c r="V42" s="70"/>
      <c r="W42" s="70"/>
      <c r="X42" s="70"/>
      <c r="Y42" s="70"/>
      <c r="Z42" s="70"/>
      <c r="AA42" s="70"/>
      <c r="AB42" s="70"/>
      <c r="AC42" s="70"/>
      <c r="AD42" s="70"/>
      <c r="AE42" s="70"/>
      <c r="AF42" s="70"/>
      <c r="AG42" s="70"/>
      <c r="AH42" s="70"/>
      <c r="AI42" s="70"/>
    </row>
    <row r="43" spans="17:35" ht="12">
      <c r="Q43" s="70"/>
      <c r="R43" s="70"/>
      <c r="S43" s="70"/>
      <c r="T43" s="70"/>
      <c r="U43" s="70"/>
      <c r="V43" s="70"/>
      <c r="W43" s="70"/>
      <c r="X43" s="70"/>
      <c r="Y43" s="70"/>
      <c r="Z43" s="70"/>
      <c r="AA43" s="70"/>
      <c r="AB43" s="70"/>
      <c r="AC43" s="70"/>
      <c r="AD43" s="70"/>
      <c r="AE43" s="70"/>
      <c r="AF43" s="70"/>
      <c r="AG43" s="70"/>
      <c r="AH43" s="70"/>
      <c r="AI43" s="70"/>
    </row>
    <row r="44" spans="17:35" ht="12">
      <c r="Q44" s="70"/>
      <c r="R44" s="70"/>
      <c r="S44" s="70"/>
      <c r="T44" s="70"/>
      <c r="U44" s="70"/>
      <c r="V44" s="70"/>
      <c r="W44" s="70"/>
      <c r="X44" s="70"/>
      <c r="Y44" s="70"/>
      <c r="Z44" s="70"/>
      <c r="AA44" s="70"/>
      <c r="AB44" s="70"/>
      <c r="AC44" s="70"/>
      <c r="AD44" s="70"/>
      <c r="AE44" s="70"/>
      <c r="AF44" s="70"/>
      <c r="AG44" s="70"/>
      <c r="AH44" s="70"/>
      <c r="AI44" s="70"/>
    </row>
    <row r="45" spans="17:35" ht="12">
      <c r="Q45" s="70"/>
      <c r="R45" s="70"/>
      <c r="S45" s="70"/>
      <c r="T45" s="70"/>
      <c r="U45" s="70"/>
      <c r="V45" s="70"/>
      <c r="W45" s="70"/>
      <c r="X45" s="70"/>
      <c r="Y45" s="70"/>
      <c r="Z45" s="70"/>
      <c r="AA45" s="70"/>
      <c r="AB45" s="70"/>
      <c r="AC45" s="70"/>
      <c r="AD45" s="70"/>
      <c r="AE45" s="70"/>
      <c r="AF45" s="70"/>
      <c r="AG45" s="70"/>
      <c r="AH45" s="70"/>
      <c r="AI45" s="70"/>
    </row>
    <row r="46" spans="17:35" ht="12">
      <c r="Q46" s="70"/>
      <c r="R46" s="70"/>
      <c r="S46" s="70"/>
      <c r="T46" s="70"/>
      <c r="U46" s="70"/>
      <c r="V46" s="70"/>
      <c r="W46" s="70"/>
      <c r="X46" s="70"/>
      <c r="Y46" s="70"/>
      <c r="Z46" s="70"/>
      <c r="AA46" s="70"/>
      <c r="AB46" s="70"/>
      <c r="AC46" s="70"/>
      <c r="AD46" s="70"/>
      <c r="AE46" s="70"/>
      <c r="AF46" s="70"/>
      <c r="AG46" s="70"/>
      <c r="AH46" s="70"/>
      <c r="AI46" s="70"/>
    </row>
    <row r="47" spans="17:35" ht="12">
      <c r="Q47" s="70"/>
      <c r="R47" s="70"/>
      <c r="S47" s="70"/>
      <c r="T47" s="70"/>
      <c r="U47" s="70"/>
      <c r="V47" s="70"/>
      <c r="W47" s="70"/>
      <c r="X47" s="70"/>
      <c r="Y47" s="70"/>
      <c r="Z47" s="70"/>
      <c r="AA47" s="70"/>
      <c r="AB47" s="70"/>
      <c r="AC47" s="70"/>
      <c r="AD47" s="70"/>
      <c r="AE47" s="70"/>
      <c r="AF47" s="70"/>
      <c r="AG47" s="70"/>
      <c r="AH47" s="70"/>
      <c r="AI47" s="70"/>
    </row>
    <row r="48" spans="17:35" ht="12">
      <c r="Q48" s="70"/>
      <c r="R48" s="70"/>
      <c r="S48" s="70"/>
      <c r="T48" s="70"/>
      <c r="U48" s="70"/>
      <c r="V48" s="70"/>
      <c r="W48" s="70"/>
      <c r="X48" s="70"/>
      <c r="Y48" s="70"/>
      <c r="Z48" s="70"/>
      <c r="AA48" s="70"/>
      <c r="AB48" s="70"/>
      <c r="AC48" s="70"/>
      <c r="AD48" s="70"/>
      <c r="AE48" s="70"/>
      <c r="AF48" s="70"/>
      <c r="AG48" s="70"/>
      <c r="AH48" s="70"/>
      <c r="AI48" s="70"/>
    </row>
    <row r="49" spans="17:35" ht="12">
      <c r="Q49" s="70"/>
      <c r="R49" s="70"/>
      <c r="S49" s="70"/>
      <c r="T49" s="70"/>
      <c r="U49" s="70"/>
      <c r="V49" s="70"/>
      <c r="W49" s="70"/>
      <c r="X49" s="70"/>
      <c r="Y49" s="70"/>
      <c r="Z49" s="70"/>
      <c r="AA49" s="70"/>
      <c r="AB49" s="70"/>
      <c r="AC49" s="70"/>
      <c r="AD49" s="70"/>
      <c r="AE49" s="70"/>
      <c r="AF49" s="70"/>
      <c r="AG49" s="70"/>
      <c r="AH49" s="70"/>
      <c r="AI49" s="70"/>
    </row>
    <row r="50" spans="17:35" ht="12">
      <c r="Q50" s="70"/>
      <c r="R50" s="70"/>
      <c r="S50" s="70"/>
      <c r="T50" s="70"/>
      <c r="U50" s="70"/>
      <c r="V50" s="70"/>
      <c r="W50" s="70"/>
      <c r="X50" s="70"/>
      <c r="Y50" s="70"/>
      <c r="Z50" s="70"/>
      <c r="AA50" s="70"/>
      <c r="AB50" s="70"/>
      <c r="AC50" s="70"/>
      <c r="AD50" s="70"/>
      <c r="AE50" s="70"/>
      <c r="AF50" s="70"/>
      <c r="AG50" s="70"/>
      <c r="AH50" s="70"/>
      <c r="AI50" s="70"/>
    </row>
    <row r="51" spans="17:35" ht="12">
      <c r="Q51" s="70"/>
      <c r="R51" s="70"/>
      <c r="S51" s="70"/>
      <c r="T51" s="70"/>
      <c r="U51" s="70"/>
      <c r="V51" s="70"/>
      <c r="W51" s="70"/>
      <c r="X51" s="70"/>
      <c r="Y51" s="70"/>
      <c r="Z51" s="70"/>
      <c r="AA51" s="70"/>
      <c r="AB51" s="70"/>
      <c r="AC51" s="70"/>
      <c r="AD51" s="70"/>
      <c r="AE51" s="70"/>
      <c r="AF51" s="70"/>
      <c r="AG51" s="70"/>
      <c r="AH51" s="70"/>
      <c r="AI51" s="70"/>
    </row>
    <row r="52" spans="17:35" ht="12">
      <c r="Q52" s="70"/>
      <c r="R52" s="70"/>
      <c r="S52" s="70"/>
      <c r="T52" s="70"/>
      <c r="U52" s="70"/>
      <c r="V52" s="70"/>
      <c r="W52" s="70"/>
      <c r="X52" s="70"/>
      <c r="Y52" s="70"/>
      <c r="Z52" s="70"/>
      <c r="AA52" s="70"/>
      <c r="AB52" s="70"/>
      <c r="AC52" s="70"/>
      <c r="AD52" s="70"/>
      <c r="AE52" s="70"/>
      <c r="AF52" s="70"/>
      <c r="AG52" s="70"/>
      <c r="AH52" s="70"/>
      <c r="AI52" s="70"/>
    </row>
    <row r="53" spans="17:35" ht="12">
      <c r="Q53" s="70"/>
      <c r="R53" s="70"/>
      <c r="S53" s="70"/>
      <c r="T53" s="70"/>
      <c r="U53" s="70"/>
      <c r="V53" s="70"/>
      <c r="W53" s="70"/>
      <c r="X53" s="70"/>
      <c r="Y53" s="70"/>
      <c r="Z53" s="70"/>
      <c r="AA53" s="70"/>
      <c r="AB53" s="70"/>
      <c r="AC53" s="70"/>
      <c r="AD53" s="70"/>
      <c r="AE53" s="70"/>
      <c r="AF53" s="70"/>
      <c r="AG53" s="70"/>
      <c r="AH53" s="70"/>
      <c r="AI53" s="70"/>
    </row>
    <row r="54" spans="17:35" ht="12">
      <c r="Q54" s="70"/>
      <c r="R54" s="70"/>
      <c r="S54" s="70"/>
      <c r="T54" s="70"/>
      <c r="U54" s="70"/>
      <c r="V54" s="70"/>
      <c r="W54" s="70"/>
      <c r="X54" s="70"/>
      <c r="Y54" s="70"/>
      <c r="Z54" s="70"/>
      <c r="AA54" s="70"/>
      <c r="AB54" s="70"/>
      <c r="AC54" s="70"/>
      <c r="AD54" s="70"/>
      <c r="AE54" s="70"/>
      <c r="AF54" s="70"/>
      <c r="AG54" s="70"/>
      <c r="AH54" s="70"/>
      <c r="AI54" s="70"/>
    </row>
    <row r="55" spans="17:35" ht="12">
      <c r="Q55" s="70"/>
      <c r="R55" s="70"/>
      <c r="S55" s="70"/>
      <c r="T55" s="70"/>
      <c r="U55" s="70"/>
      <c r="V55" s="70"/>
      <c r="W55" s="70"/>
      <c r="X55" s="70"/>
      <c r="Y55" s="70"/>
      <c r="Z55" s="70"/>
      <c r="AA55" s="70"/>
      <c r="AB55" s="70"/>
      <c r="AC55" s="70"/>
      <c r="AD55" s="70"/>
      <c r="AE55" s="70"/>
      <c r="AF55" s="70"/>
      <c r="AG55" s="70"/>
      <c r="AH55" s="70"/>
      <c r="AI55" s="70"/>
    </row>
    <row r="56" spans="17:35" ht="12">
      <c r="Q56" s="70"/>
      <c r="R56" s="70"/>
      <c r="S56" s="70"/>
      <c r="T56" s="70"/>
      <c r="U56" s="70"/>
      <c r="V56" s="70"/>
      <c r="W56" s="70"/>
      <c r="X56" s="70"/>
      <c r="Y56" s="70"/>
      <c r="Z56" s="70"/>
      <c r="AA56" s="70"/>
      <c r="AB56" s="70"/>
      <c r="AC56" s="70"/>
      <c r="AD56" s="70"/>
      <c r="AE56" s="70"/>
      <c r="AF56" s="70"/>
      <c r="AG56" s="70"/>
      <c r="AH56" s="70"/>
      <c r="AI56" s="70"/>
    </row>
  </sheetData>
  <sheetProtection password="CC31" sheet="1" objects="1" scenarios="1"/>
  <mergeCells count="17">
    <mergeCell ref="W6:Z6"/>
    <mergeCell ref="Q6:Q7"/>
    <mergeCell ref="R6:U6"/>
    <mergeCell ref="A6:A7"/>
    <mergeCell ref="B6:B7"/>
    <mergeCell ref="C6:F6"/>
    <mergeCell ref="G6:G7"/>
    <mergeCell ref="Q2:X2"/>
    <mergeCell ref="Q3:X3"/>
    <mergeCell ref="Q4:X4"/>
    <mergeCell ref="H6:K6"/>
    <mergeCell ref="L6:L7"/>
    <mergeCell ref="M6:P6"/>
    <mergeCell ref="B2:N2"/>
    <mergeCell ref="B3:N3"/>
    <mergeCell ref="B4:N4"/>
    <mergeCell ref="V6:V7"/>
  </mergeCells>
  <printOptions/>
  <pageMargins left="0.17" right="0.19" top="0.24" bottom="0.18" header="0.23" footer="0.1"/>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AB44"/>
  <sheetViews>
    <sheetView showGridLines="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D19" sqref="D19"/>
    </sheetView>
  </sheetViews>
  <sheetFormatPr defaultColWidth="9.00390625" defaultRowHeight="12.75"/>
  <cols>
    <col min="1" max="1" width="36.50390625" style="2" customWidth="1"/>
    <col min="2" max="6" width="15.75390625" style="2" customWidth="1"/>
    <col min="7" max="16" width="12.75390625" style="2" customWidth="1"/>
    <col min="17" max="16384" width="9.125" style="2" customWidth="1"/>
  </cols>
  <sheetData>
    <row r="1" spans="1:28" ht="16.5" customHeight="1">
      <c r="A1" s="11"/>
      <c r="B1" s="11"/>
      <c r="C1" s="11"/>
      <c r="D1" s="11"/>
      <c r="E1" s="5"/>
      <c r="F1" s="5"/>
      <c r="G1" s="5"/>
      <c r="H1" s="5"/>
      <c r="I1" s="5"/>
      <c r="J1" s="5"/>
      <c r="K1" s="5"/>
      <c r="L1" s="5"/>
      <c r="M1" s="5"/>
      <c r="N1" s="5"/>
      <c r="O1" s="5"/>
      <c r="P1" s="5"/>
      <c r="Q1" s="5"/>
      <c r="R1" s="5"/>
      <c r="S1" s="5"/>
      <c r="T1" s="5"/>
      <c r="U1" s="5"/>
      <c r="V1" s="5"/>
      <c r="W1" s="5"/>
      <c r="X1" s="5"/>
      <c r="Y1" s="5"/>
      <c r="Z1" s="5"/>
      <c r="AA1" s="5"/>
      <c r="AB1" s="5"/>
    </row>
    <row r="2" spans="1:28" ht="54.75" customHeight="1">
      <c r="A2" s="513" t="s">
        <v>199</v>
      </c>
      <c r="B2" s="513"/>
      <c r="C2" s="513"/>
      <c r="D2" s="513"/>
      <c r="E2" s="513"/>
      <c r="F2" s="513"/>
      <c r="G2" s="5"/>
      <c r="H2" s="5"/>
      <c r="I2" s="5"/>
      <c r="J2" s="5"/>
      <c r="K2" s="5"/>
      <c r="L2" s="5"/>
      <c r="M2" s="5"/>
      <c r="N2" s="5"/>
      <c r="O2" s="5"/>
      <c r="P2" s="5"/>
      <c r="Q2" s="5"/>
      <c r="R2" s="5"/>
      <c r="S2" s="5"/>
      <c r="T2" s="5"/>
      <c r="U2" s="5"/>
      <c r="V2" s="5"/>
      <c r="W2" s="5"/>
      <c r="X2" s="5"/>
      <c r="Y2" s="5"/>
      <c r="Z2" s="5"/>
      <c r="AA2" s="5"/>
      <c r="AB2" s="5"/>
    </row>
    <row r="3" spans="1:28" ht="16.5" customHeight="1">
      <c r="A3" s="514" t="s">
        <v>245</v>
      </c>
      <c r="B3" s="514"/>
      <c r="C3" s="514"/>
      <c r="D3" s="514"/>
      <c r="E3" s="514"/>
      <c r="F3" s="514"/>
      <c r="G3" s="5"/>
      <c r="H3" s="5"/>
      <c r="I3" s="5"/>
      <c r="J3" s="5"/>
      <c r="K3" s="5"/>
      <c r="L3" s="5"/>
      <c r="M3" s="5"/>
      <c r="N3" s="5"/>
      <c r="O3" s="5"/>
      <c r="P3" s="5"/>
      <c r="Q3" s="5"/>
      <c r="R3" s="5"/>
      <c r="S3" s="5"/>
      <c r="T3" s="5"/>
      <c r="U3" s="5"/>
      <c r="V3" s="5"/>
      <c r="W3" s="5"/>
      <c r="X3" s="5"/>
      <c r="Y3" s="5"/>
      <c r="Z3" s="5"/>
      <c r="AA3" s="5"/>
      <c r="AB3" s="5"/>
    </row>
    <row r="4" spans="1:28" ht="16.5" customHeight="1">
      <c r="A4" s="514" t="s">
        <v>251</v>
      </c>
      <c r="B4" s="514"/>
      <c r="C4" s="514"/>
      <c r="D4" s="514"/>
      <c r="E4" s="514"/>
      <c r="F4" s="514"/>
      <c r="G4" s="5"/>
      <c r="H4" s="5"/>
      <c r="I4" s="5"/>
      <c r="J4" s="5"/>
      <c r="K4" s="5"/>
      <c r="L4" s="5"/>
      <c r="M4" s="5"/>
      <c r="N4" s="5"/>
      <c r="O4" s="5"/>
      <c r="P4" s="5"/>
      <c r="Q4" s="5"/>
      <c r="R4" s="5"/>
      <c r="S4" s="5"/>
      <c r="T4" s="5"/>
      <c r="U4" s="5"/>
      <c r="V4" s="5"/>
      <c r="W4" s="5"/>
      <c r="X4" s="5"/>
      <c r="Y4" s="5"/>
      <c r="Z4" s="5"/>
      <c r="AA4" s="5"/>
      <c r="AB4" s="5"/>
    </row>
    <row r="5" spans="1:28" ht="16.5" customHeight="1">
      <c r="A5" s="11"/>
      <c r="B5" s="11"/>
      <c r="C5" s="11"/>
      <c r="D5" s="23"/>
      <c r="E5" s="5"/>
      <c r="F5" s="505" t="s">
        <v>240</v>
      </c>
      <c r="G5" s="5"/>
      <c r="H5" s="5"/>
      <c r="I5" s="5"/>
      <c r="J5" s="5"/>
      <c r="K5" s="5"/>
      <c r="L5" s="5"/>
      <c r="M5" s="5"/>
      <c r="N5" s="5"/>
      <c r="O5" s="5"/>
      <c r="P5" s="5"/>
      <c r="Q5" s="5"/>
      <c r="R5" s="5"/>
      <c r="S5" s="5"/>
      <c r="T5" s="5"/>
      <c r="U5" s="5"/>
      <c r="V5" s="5"/>
      <c r="W5" s="5"/>
      <c r="X5" s="5"/>
      <c r="Y5" s="5"/>
      <c r="Z5" s="5"/>
      <c r="AA5" s="5"/>
      <c r="AB5" s="5"/>
    </row>
    <row r="6" spans="1:28" ht="16.5" customHeight="1">
      <c r="A6" s="537"/>
      <c r="B6" s="543" t="s">
        <v>195</v>
      </c>
      <c r="C6" s="544" t="s">
        <v>196</v>
      </c>
      <c r="D6" s="544" t="s">
        <v>197</v>
      </c>
      <c r="E6" s="541" t="s">
        <v>194</v>
      </c>
      <c r="F6" s="522" t="s">
        <v>198</v>
      </c>
      <c r="G6" s="5"/>
      <c r="H6" s="5"/>
      <c r="I6" s="5"/>
      <c r="J6" s="5"/>
      <c r="K6" s="5"/>
      <c r="L6" s="5"/>
      <c r="M6" s="5"/>
      <c r="N6" s="5"/>
      <c r="O6" s="5"/>
      <c r="P6" s="5"/>
      <c r="Q6" s="5"/>
      <c r="R6" s="5"/>
      <c r="S6" s="5"/>
      <c r="T6" s="5"/>
      <c r="U6" s="5"/>
      <c r="V6" s="5"/>
      <c r="W6" s="5"/>
      <c r="X6" s="5"/>
      <c r="Y6" s="5"/>
      <c r="Z6" s="5"/>
      <c r="AA6" s="5"/>
      <c r="AB6" s="5"/>
    </row>
    <row r="7" spans="1:28" ht="120" customHeight="1">
      <c r="A7" s="538"/>
      <c r="B7" s="538"/>
      <c r="C7" s="545"/>
      <c r="D7" s="545"/>
      <c r="E7" s="542"/>
      <c r="F7" s="540"/>
      <c r="G7" s="5"/>
      <c r="H7" s="5"/>
      <c r="I7" s="5"/>
      <c r="J7" s="5"/>
      <c r="K7" s="5"/>
      <c r="L7" s="5"/>
      <c r="M7" s="5"/>
      <c r="N7" s="5"/>
      <c r="O7" s="5"/>
      <c r="P7" s="5"/>
      <c r="Q7" s="5"/>
      <c r="R7" s="5"/>
      <c r="S7" s="5"/>
      <c r="T7" s="5"/>
      <c r="U7" s="5"/>
      <c r="V7" s="5"/>
      <c r="W7" s="5"/>
      <c r="X7" s="5"/>
      <c r="Y7" s="5"/>
      <c r="Z7" s="5"/>
      <c r="AA7" s="5"/>
      <c r="AB7" s="5"/>
    </row>
    <row r="8" spans="1:28" ht="16.5" customHeight="1">
      <c r="A8" s="31" t="s">
        <v>95</v>
      </c>
      <c r="B8" s="32"/>
      <c r="C8" s="32"/>
      <c r="D8" s="33"/>
      <c r="E8" s="33"/>
      <c r="F8" s="33"/>
      <c r="G8" s="5"/>
      <c r="H8" s="5"/>
      <c r="I8" s="5"/>
      <c r="J8" s="5"/>
      <c r="K8" s="5"/>
      <c r="L8" s="5"/>
      <c r="M8" s="5"/>
      <c r="N8" s="5"/>
      <c r="O8" s="5"/>
      <c r="P8" s="5"/>
      <c r="Q8" s="5"/>
      <c r="R8" s="5"/>
      <c r="S8" s="5"/>
      <c r="T8" s="5"/>
      <c r="U8" s="5"/>
      <c r="V8" s="5"/>
      <c r="W8" s="5"/>
      <c r="X8" s="5"/>
      <c r="Y8" s="5"/>
      <c r="Z8" s="5"/>
      <c r="AA8" s="5"/>
      <c r="AB8" s="5"/>
    </row>
    <row r="9" spans="1:28" ht="16.5" customHeight="1">
      <c r="A9" s="30" t="s">
        <v>65</v>
      </c>
      <c r="B9" s="357">
        <v>29</v>
      </c>
      <c r="C9" s="357"/>
      <c r="D9" s="344">
        <v>34</v>
      </c>
      <c r="E9" s="344"/>
      <c r="F9" s="344">
        <v>3</v>
      </c>
      <c r="G9" s="5"/>
      <c r="H9" s="5"/>
      <c r="I9" s="5"/>
      <c r="J9" s="5"/>
      <c r="K9" s="5"/>
      <c r="L9" s="5"/>
      <c r="M9" s="5"/>
      <c r="N9" s="5"/>
      <c r="O9" s="5"/>
      <c r="P9" s="5"/>
      <c r="Q9" s="5"/>
      <c r="R9" s="5"/>
      <c r="S9" s="5"/>
      <c r="T9" s="5"/>
      <c r="U9" s="5"/>
      <c r="V9" s="5"/>
      <c r="W9" s="5"/>
      <c r="X9" s="5"/>
      <c r="Y9" s="5"/>
      <c r="Z9" s="5"/>
      <c r="AA9" s="5"/>
      <c r="AB9" s="5"/>
    </row>
    <row r="10" spans="1:28" ht="24.75" customHeight="1">
      <c r="A10" s="8" t="s">
        <v>111</v>
      </c>
      <c r="B10" s="358">
        <v>18</v>
      </c>
      <c r="C10" s="358"/>
      <c r="D10" s="323">
        <v>30</v>
      </c>
      <c r="E10" s="323"/>
      <c r="F10" s="323">
        <v>3</v>
      </c>
      <c r="G10" s="5"/>
      <c r="H10" s="5"/>
      <c r="I10" s="5"/>
      <c r="J10" s="5"/>
      <c r="K10" s="5"/>
      <c r="L10" s="5"/>
      <c r="M10" s="5"/>
      <c r="N10" s="5"/>
      <c r="O10" s="5"/>
      <c r="P10" s="5"/>
      <c r="Q10" s="5"/>
      <c r="R10" s="5"/>
      <c r="S10" s="5"/>
      <c r="T10" s="5"/>
      <c r="U10" s="5"/>
      <c r="V10" s="5"/>
      <c r="W10" s="5"/>
      <c r="X10" s="5"/>
      <c r="Y10" s="5"/>
      <c r="Z10" s="5"/>
      <c r="AA10" s="5"/>
      <c r="AB10" s="5"/>
    </row>
    <row r="11" spans="1:28" ht="24.75" customHeight="1">
      <c r="A11" s="67" t="s">
        <v>210</v>
      </c>
      <c r="B11" s="356"/>
      <c r="C11" s="356"/>
      <c r="D11" s="353"/>
      <c r="E11" s="353"/>
      <c r="F11" s="353"/>
      <c r="G11" s="5"/>
      <c r="H11" s="5"/>
      <c r="I11" s="5"/>
      <c r="J11" s="5"/>
      <c r="K11" s="5"/>
      <c r="L11" s="5"/>
      <c r="M11" s="5"/>
      <c r="N11" s="5"/>
      <c r="O11" s="5"/>
      <c r="P11" s="5"/>
      <c r="Q11" s="5"/>
      <c r="R11" s="5"/>
      <c r="S11" s="5"/>
      <c r="T11" s="5"/>
      <c r="U11" s="5"/>
      <c r="V11" s="5"/>
      <c r="W11" s="5"/>
      <c r="X11" s="5"/>
      <c r="Y11" s="5"/>
      <c r="Z11" s="5"/>
      <c r="AA11" s="5"/>
      <c r="AB11" s="5"/>
    </row>
    <row r="12" spans="1:28" ht="16.5" customHeight="1">
      <c r="A12" s="22" t="s">
        <v>9</v>
      </c>
      <c r="B12" s="278"/>
      <c r="C12" s="278"/>
      <c r="D12" s="333"/>
      <c r="E12" s="333"/>
      <c r="F12" s="333"/>
      <c r="G12" s="5"/>
      <c r="H12" s="5"/>
      <c r="I12" s="5"/>
      <c r="J12" s="5"/>
      <c r="K12" s="5"/>
      <c r="L12" s="5"/>
      <c r="M12" s="5"/>
      <c r="N12" s="5"/>
      <c r="O12" s="5"/>
      <c r="P12" s="5"/>
      <c r="Q12" s="5"/>
      <c r="R12" s="5"/>
      <c r="S12" s="5"/>
      <c r="T12" s="5"/>
      <c r="U12" s="5"/>
      <c r="V12" s="5"/>
      <c r="W12" s="5"/>
      <c r="X12" s="5"/>
      <c r="Y12" s="5"/>
      <c r="Z12" s="5"/>
      <c r="AA12" s="5"/>
      <c r="AB12" s="5"/>
    </row>
    <row r="13" spans="1:28" ht="16.5" customHeight="1">
      <c r="A13" s="22" t="s">
        <v>10</v>
      </c>
      <c r="B13" s="278"/>
      <c r="C13" s="278"/>
      <c r="D13" s="333"/>
      <c r="E13" s="333"/>
      <c r="F13" s="333"/>
      <c r="G13" s="5"/>
      <c r="H13" s="5"/>
      <c r="I13" s="5"/>
      <c r="J13" s="5"/>
      <c r="K13" s="5"/>
      <c r="L13" s="5"/>
      <c r="M13" s="5"/>
      <c r="N13" s="5"/>
      <c r="O13" s="5"/>
      <c r="P13" s="5"/>
      <c r="Q13" s="5"/>
      <c r="R13" s="5"/>
      <c r="S13" s="5"/>
      <c r="T13" s="5"/>
      <c r="U13" s="5"/>
      <c r="V13" s="5"/>
      <c r="W13" s="5"/>
      <c r="X13" s="5"/>
      <c r="Y13" s="5"/>
      <c r="Z13" s="5"/>
      <c r="AA13" s="5"/>
      <c r="AB13" s="5"/>
    </row>
    <row r="14" spans="1:28" ht="24.75" customHeight="1">
      <c r="A14" s="24" t="s">
        <v>109</v>
      </c>
      <c r="B14" s="278"/>
      <c r="C14" s="278"/>
      <c r="D14" s="333"/>
      <c r="E14" s="333"/>
      <c r="F14" s="333"/>
      <c r="G14" s="5"/>
      <c r="H14" s="5"/>
      <c r="I14" s="5"/>
      <c r="J14" s="5"/>
      <c r="K14" s="5"/>
      <c r="L14" s="5"/>
      <c r="M14" s="5"/>
      <c r="N14" s="5"/>
      <c r="O14" s="5"/>
      <c r="P14" s="5"/>
      <c r="Q14" s="5"/>
      <c r="R14" s="5"/>
      <c r="S14" s="5"/>
      <c r="T14" s="5"/>
      <c r="U14" s="5"/>
      <c r="V14" s="5"/>
      <c r="W14" s="5"/>
      <c r="X14" s="5"/>
      <c r="Y14" s="5"/>
      <c r="Z14" s="5"/>
      <c r="AA14" s="5"/>
      <c r="AB14" s="5"/>
    </row>
    <row r="15" spans="1:28" ht="16.5" customHeight="1">
      <c r="A15" s="7" t="s">
        <v>68</v>
      </c>
      <c r="B15" s="224">
        <f>B11-B12-B13-B14</f>
        <v>0</v>
      </c>
      <c r="C15" s="224">
        <f>C11-C12-C13-C14</f>
        <v>0</v>
      </c>
      <c r="D15" s="230">
        <f>D11-D12-D13-D14</f>
        <v>0</v>
      </c>
      <c r="E15" s="230">
        <f>E11-E12-E13-E14</f>
        <v>0</v>
      </c>
      <c r="F15" s="230">
        <f>F11-F12-F13-F14</f>
        <v>0</v>
      </c>
      <c r="G15" s="5"/>
      <c r="H15" s="5"/>
      <c r="I15" s="5"/>
      <c r="J15" s="5"/>
      <c r="K15" s="5"/>
      <c r="L15" s="5"/>
      <c r="M15" s="5"/>
      <c r="N15" s="5"/>
      <c r="O15" s="5"/>
      <c r="P15" s="5"/>
      <c r="Q15" s="5"/>
      <c r="R15" s="5"/>
      <c r="S15" s="5"/>
      <c r="T15" s="5"/>
      <c r="U15" s="5"/>
      <c r="V15" s="5"/>
      <c r="W15" s="5"/>
      <c r="X15" s="5"/>
      <c r="Y15" s="5"/>
      <c r="Z15" s="5"/>
      <c r="AA15" s="5"/>
      <c r="AB15" s="5"/>
    </row>
    <row r="16" spans="1:28" ht="16.5" customHeight="1">
      <c r="A16" s="158" t="s">
        <v>0</v>
      </c>
      <c r="B16" s="359">
        <v>24973.4</v>
      </c>
      <c r="C16" s="359"/>
      <c r="D16" s="360">
        <v>41579.73</v>
      </c>
      <c r="E16" s="360"/>
      <c r="F16" s="360">
        <v>4162.23</v>
      </c>
      <c r="G16" s="5"/>
      <c r="H16" s="5"/>
      <c r="I16" s="5"/>
      <c r="J16" s="5"/>
      <c r="K16" s="5"/>
      <c r="L16" s="5"/>
      <c r="M16" s="5"/>
      <c r="N16" s="5"/>
      <c r="O16" s="5"/>
      <c r="P16" s="5"/>
      <c r="Q16" s="5"/>
      <c r="R16" s="5"/>
      <c r="S16" s="5"/>
      <c r="T16" s="5"/>
      <c r="U16" s="5"/>
      <c r="V16" s="5"/>
      <c r="W16" s="5"/>
      <c r="X16" s="5"/>
      <c r="Y16" s="5"/>
      <c r="Z16" s="5"/>
      <c r="AA16" s="5"/>
      <c r="AB16" s="5"/>
    </row>
    <row r="17" spans="1:28" ht="16.5" customHeight="1">
      <c r="A17" s="30" t="s">
        <v>20</v>
      </c>
      <c r="B17" s="208">
        <f>SUM(B18:B20)</f>
        <v>20811.17</v>
      </c>
      <c r="C17" s="208">
        <f>SUM(C18:C20)</f>
        <v>0</v>
      </c>
      <c r="D17" s="213">
        <f>SUM(D18:D20)</f>
        <v>38804.9</v>
      </c>
      <c r="E17" s="213">
        <f>SUM(E18:E20)</f>
        <v>0</v>
      </c>
      <c r="F17" s="213">
        <f>SUM(F18:F20)</f>
        <v>4162.23</v>
      </c>
      <c r="G17" s="5"/>
      <c r="H17" s="5"/>
      <c r="I17" s="5"/>
      <c r="J17" s="5"/>
      <c r="K17" s="5"/>
      <c r="L17" s="5"/>
      <c r="M17" s="5"/>
      <c r="N17" s="5"/>
      <c r="O17" s="5"/>
      <c r="P17" s="5"/>
      <c r="Q17" s="5"/>
      <c r="R17" s="5"/>
      <c r="S17" s="5"/>
      <c r="T17" s="5"/>
      <c r="U17" s="5"/>
      <c r="V17" s="5"/>
      <c r="W17" s="5"/>
      <c r="X17" s="5"/>
      <c r="Y17" s="5"/>
      <c r="Z17" s="5"/>
      <c r="AA17" s="5"/>
      <c r="AB17" s="5"/>
    </row>
    <row r="18" spans="1:28" ht="16.5" customHeight="1">
      <c r="A18" s="8" t="s">
        <v>19</v>
      </c>
      <c r="B18" s="356">
        <v>20811.17</v>
      </c>
      <c r="C18" s="356"/>
      <c r="D18" s="353">
        <v>38804.9</v>
      </c>
      <c r="E18" s="353"/>
      <c r="F18" s="353">
        <v>4162.23</v>
      </c>
      <c r="G18" s="5"/>
      <c r="H18" s="5"/>
      <c r="I18" s="5"/>
      <c r="J18" s="5"/>
      <c r="K18" s="5"/>
      <c r="L18" s="5"/>
      <c r="M18" s="5"/>
      <c r="N18" s="5"/>
      <c r="O18" s="5"/>
      <c r="P18" s="5"/>
      <c r="Q18" s="5"/>
      <c r="R18" s="5"/>
      <c r="S18" s="5"/>
      <c r="T18" s="5"/>
      <c r="U18" s="5"/>
      <c r="V18" s="5"/>
      <c r="W18" s="5"/>
      <c r="X18" s="5"/>
      <c r="Y18" s="5"/>
      <c r="Z18" s="5"/>
      <c r="AA18" s="5"/>
      <c r="AB18" s="5"/>
    </row>
    <row r="19" spans="1:28" ht="16.5" customHeight="1">
      <c r="A19" s="6" t="s">
        <v>14</v>
      </c>
      <c r="B19" s="278"/>
      <c r="C19" s="278"/>
      <c r="D19" s="333"/>
      <c r="E19" s="333"/>
      <c r="F19" s="333"/>
      <c r="G19" s="5"/>
      <c r="H19" s="5"/>
      <c r="I19" s="5"/>
      <c r="J19" s="5"/>
      <c r="K19" s="5"/>
      <c r="L19" s="5"/>
      <c r="M19" s="5"/>
      <c r="N19" s="5"/>
      <c r="O19" s="5"/>
      <c r="P19" s="5"/>
      <c r="Q19" s="5"/>
      <c r="R19" s="5"/>
      <c r="S19" s="5"/>
      <c r="T19" s="5"/>
      <c r="U19" s="5"/>
      <c r="V19" s="5"/>
      <c r="W19" s="5"/>
      <c r="X19" s="5"/>
      <c r="Y19" s="5"/>
      <c r="Z19" s="5"/>
      <c r="AA19" s="5"/>
      <c r="AB19" s="5"/>
    </row>
    <row r="20" spans="1:28" ht="24.75" customHeight="1">
      <c r="A20" s="7" t="s">
        <v>15</v>
      </c>
      <c r="B20" s="281"/>
      <c r="C20" s="281"/>
      <c r="D20" s="335"/>
      <c r="E20" s="335"/>
      <c r="F20" s="335"/>
      <c r="G20" s="5"/>
      <c r="H20" s="5"/>
      <c r="I20" s="5"/>
      <c r="J20" s="5"/>
      <c r="K20" s="5"/>
      <c r="L20" s="5"/>
      <c r="M20" s="5"/>
      <c r="N20" s="5"/>
      <c r="O20" s="5"/>
      <c r="P20" s="5"/>
      <c r="Q20" s="5"/>
      <c r="R20" s="5"/>
      <c r="S20" s="5"/>
      <c r="T20" s="5"/>
      <c r="U20" s="5"/>
      <c r="V20" s="5"/>
      <c r="W20" s="5"/>
      <c r="X20" s="5"/>
      <c r="Y20" s="5"/>
      <c r="Z20" s="5"/>
      <c r="AA20" s="5"/>
      <c r="AB20" s="5"/>
    </row>
    <row r="21" spans="1:28" ht="24.75" customHeight="1">
      <c r="A21" s="154" t="s">
        <v>212</v>
      </c>
      <c r="B21" s="208">
        <f>B15+B16-B17</f>
        <v>4162.230000000003</v>
      </c>
      <c r="C21" s="208">
        <f>C15+C16-C17</f>
        <v>0</v>
      </c>
      <c r="D21" s="213">
        <f>D15+D16-D17</f>
        <v>2774.8300000000017</v>
      </c>
      <c r="E21" s="213">
        <f>E15+E16-E17</f>
        <v>0</v>
      </c>
      <c r="F21" s="213">
        <f>F15+F16-F17</f>
        <v>0</v>
      </c>
      <c r="G21" s="5"/>
      <c r="H21" s="5"/>
      <c r="I21" s="5"/>
      <c r="J21" s="5"/>
      <c r="K21" s="5"/>
      <c r="L21" s="5"/>
      <c r="M21" s="5"/>
      <c r="N21" s="5"/>
      <c r="O21" s="5"/>
      <c r="P21" s="5"/>
      <c r="Q21" s="5"/>
      <c r="R21" s="5"/>
      <c r="S21" s="5"/>
      <c r="T21" s="5"/>
      <c r="U21" s="5"/>
      <c r="V21" s="5"/>
      <c r="W21" s="5"/>
      <c r="X21" s="5"/>
      <c r="Y21" s="5"/>
      <c r="Z21" s="5"/>
      <c r="AA21" s="5"/>
      <c r="AB21" s="5"/>
    </row>
    <row r="22" spans="1:28" ht="16.5" customHeight="1">
      <c r="A22" s="156" t="s">
        <v>83</v>
      </c>
      <c r="B22" s="264">
        <f>+IF((B10=0)," ",B16/B10)</f>
        <v>1387.4111111111113</v>
      </c>
      <c r="C22" s="264" t="str">
        <f>+IF((C10=0)," ",C16/C10)</f>
        <v> </v>
      </c>
      <c r="D22" s="260">
        <f>+IF((D10=0)," ",D16/D10)</f>
        <v>1385.9910000000002</v>
      </c>
      <c r="E22" s="260" t="str">
        <f>+IF((E10=0)," ",E16/E10)</f>
        <v> </v>
      </c>
      <c r="F22" s="260">
        <f>+IF((F10=0)," ",F16/F10)</f>
        <v>1387.4099999999999</v>
      </c>
      <c r="G22" s="5"/>
      <c r="H22" s="5"/>
      <c r="I22" s="5"/>
      <c r="J22" s="5"/>
      <c r="K22" s="5"/>
      <c r="L22" s="5"/>
      <c r="M22" s="5"/>
      <c r="N22" s="5"/>
      <c r="O22" s="5"/>
      <c r="P22" s="5"/>
      <c r="Q22" s="5"/>
      <c r="R22" s="5"/>
      <c r="S22" s="5"/>
      <c r="T22" s="5"/>
      <c r="U22" s="5"/>
      <c r="V22" s="5"/>
      <c r="W22" s="5"/>
      <c r="X22" s="5"/>
      <c r="Y22" s="5"/>
      <c r="Z22" s="5"/>
      <c r="AA22" s="5"/>
      <c r="AB22" s="5"/>
    </row>
    <row r="23" spans="1:28" ht="16.5" customHeight="1">
      <c r="A23" s="27"/>
      <c r="B23" s="28"/>
      <c r="C23" s="29"/>
      <c r="D23" s="29"/>
      <c r="E23" s="5"/>
      <c r="F23" s="5"/>
      <c r="G23" s="5"/>
      <c r="H23" s="5"/>
      <c r="I23" s="5"/>
      <c r="J23" s="5"/>
      <c r="K23" s="5"/>
      <c r="L23" s="5"/>
      <c r="M23" s="5"/>
      <c r="N23" s="5"/>
      <c r="O23" s="5"/>
      <c r="P23" s="5"/>
      <c r="Q23" s="5"/>
      <c r="R23" s="5"/>
      <c r="S23" s="5"/>
      <c r="T23" s="5"/>
      <c r="U23" s="5"/>
      <c r="V23" s="5"/>
      <c r="W23" s="5"/>
      <c r="X23" s="5"/>
      <c r="Y23" s="5"/>
      <c r="Z23" s="5"/>
      <c r="AA23" s="5"/>
      <c r="AB23" s="5"/>
    </row>
    <row r="24" spans="1:28" ht="16.5" customHeight="1">
      <c r="A24" s="148" t="s">
        <v>246</v>
      </c>
      <c r="B24" s="23"/>
      <c r="C24" s="23"/>
      <c r="D24" s="68"/>
      <c r="E24" s="5"/>
      <c r="F24" s="5"/>
      <c r="G24" s="5"/>
      <c r="H24" s="5"/>
      <c r="I24" s="5"/>
      <c r="J24" s="5"/>
      <c r="K24" s="5"/>
      <c r="L24" s="5"/>
      <c r="M24" s="5"/>
      <c r="N24" s="5"/>
      <c r="O24" s="5"/>
      <c r="P24" s="5"/>
      <c r="Q24" s="5"/>
      <c r="R24" s="5"/>
      <c r="S24" s="5"/>
      <c r="T24" s="5"/>
      <c r="U24" s="5"/>
      <c r="V24" s="5"/>
      <c r="W24" s="5"/>
      <c r="X24" s="5"/>
      <c r="Y24" s="5"/>
      <c r="Z24" s="5"/>
      <c r="AA24" s="5"/>
      <c r="AB24" s="5"/>
    </row>
    <row r="25" spans="1:28" ht="16.5" customHeight="1">
      <c r="A25" s="23"/>
      <c r="B25" s="23"/>
      <c r="C25" s="23"/>
      <c r="D25" s="68"/>
      <c r="E25" s="5"/>
      <c r="F25" s="5"/>
      <c r="G25" s="5"/>
      <c r="H25" s="5"/>
      <c r="I25" s="5"/>
      <c r="J25" s="5"/>
      <c r="K25" s="5"/>
      <c r="L25" s="5"/>
      <c r="M25" s="5"/>
      <c r="N25" s="5"/>
      <c r="O25" s="5"/>
      <c r="P25" s="5"/>
      <c r="Q25" s="5"/>
      <c r="R25" s="5"/>
      <c r="S25" s="5"/>
      <c r="T25" s="5"/>
      <c r="U25" s="5"/>
      <c r="V25" s="5"/>
      <c r="W25" s="5"/>
      <c r="X25" s="5"/>
      <c r="Y25" s="5"/>
      <c r="Z25" s="5"/>
      <c r="AA25" s="5"/>
      <c r="AB25" s="5"/>
    </row>
    <row r="26" spans="1:28" ht="16.5" customHeight="1">
      <c r="A26" s="23"/>
      <c r="B26" s="23"/>
      <c r="C26" s="23"/>
      <c r="D26" s="68"/>
      <c r="E26" s="5"/>
      <c r="F26" s="5"/>
      <c r="G26" s="5"/>
      <c r="H26" s="5"/>
      <c r="I26" s="5"/>
      <c r="J26" s="5"/>
      <c r="K26" s="5"/>
      <c r="L26" s="5"/>
      <c r="M26" s="5"/>
      <c r="N26" s="5"/>
      <c r="O26" s="5"/>
      <c r="P26" s="5"/>
      <c r="Q26" s="5"/>
      <c r="R26" s="5"/>
      <c r="S26" s="5"/>
      <c r="T26" s="5"/>
      <c r="U26" s="5"/>
      <c r="V26" s="5"/>
      <c r="W26" s="5"/>
      <c r="X26" s="5"/>
      <c r="Y26" s="5"/>
      <c r="Z26" s="5"/>
      <c r="AA26" s="5"/>
      <c r="AB26" s="5"/>
    </row>
    <row r="27" spans="1:28" ht="16.5" customHeight="1">
      <c r="A27" s="23"/>
      <c r="B27" s="23"/>
      <c r="C27" s="23"/>
      <c r="D27" s="68"/>
      <c r="E27" s="5"/>
      <c r="F27" s="5"/>
      <c r="G27" s="5"/>
      <c r="H27" s="5"/>
      <c r="I27" s="5"/>
      <c r="J27" s="5"/>
      <c r="K27" s="5"/>
      <c r="L27" s="5"/>
      <c r="M27" s="5"/>
      <c r="N27" s="5"/>
      <c r="O27" s="5"/>
      <c r="P27" s="5"/>
      <c r="Q27" s="5"/>
      <c r="R27" s="5"/>
      <c r="S27" s="5"/>
      <c r="T27" s="5"/>
      <c r="U27" s="5"/>
      <c r="V27" s="5"/>
      <c r="W27" s="5"/>
      <c r="X27" s="5"/>
      <c r="Y27" s="5"/>
      <c r="Z27" s="5"/>
      <c r="AA27" s="5"/>
      <c r="AB27" s="5"/>
    </row>
    <row r="28" spans="5:28" ht="16.5" customHeight="1">
      <c r="E28" s="5"/>
      <c r="F28" s="5"/>
      <c r="G28" s="5"/>
      <c r="H28" s="5"/>
      <c r="I28" s="5"/>
      <c r="J28" s="5"/>
      <c r="K28" s="5"/>
      <c r="L28" s="5"/>
      <c r="M28" s="5"/>
      <c r="N28" s="5"/>
      <c r="O28" s="5"/>
      <c r="P28" s="5"/>
      <c r="Q28" s="5"/>
      <c r="R28" s="5"/>
      <c r="S28" s="5"/>
      <c r="T28" s="5"/>
      <c r="U28" s="5"/>
      <c r="V28" s="5"/>
      <c r="W28" s="5"/>
      <c r="X28" s="5"/>
      <c r="Y28" s="5"/>
      <c r="Z28" s="5"/>
      <c r="AA28" s="5"/>
      <c r="AB28" s="5"/>
    </row>
    <row r="29" spans="5:28" ht="16.5" customHeight="1">
      <c r="E29" s="5"/>
      <c r="F29" s="5"/>
      <c r="G29" s="5"/>
      <c r="H29" s="5"/>
      <c r="I29" s="5"/>
      <c r="J29" s="5"/>
      <c r="K29" s="5"/>
      <c r="L29" s="5"/>
      <c r="M29" s="5"/>
      <c r="N29" s="5"/>
      <c r="O29" s="5"/>
      <c r="P29" s="5"/>
      <c r="Q29" s="5"/>
      <c r="R29" s="5"/>
      <c r="S29" s="5"/>
      <c r="T29" s="5"/>
      <c r="U29" s="5"/>
      <c r="V29" s="5"/>
      <c r="W29" s="5"/>
      <c r="X29" s="5"/>
      <c r="Y29" s="5"/>
      <c r="Z29" s="5"/>
      <c r="AA29" s="5"/>
      <c r="AB29" s="5"/>
    </row>
    <row r="30" spans="5:28" ht="16.5" customHeight="1">
      <c r="E30" s="5"/>
      <c r="F30" s="5"/>
      <c r="G30" s="5"/>
      <c r="H30" s="5"/>
      <c r="I30" s="5"/>
      <c r="J30" s="5"/>
      <c r="K30" s="5"/>
      <c r="L30" s="5"/>
      <c r="M30" s="5"/>
      <c r="N30" s="5"/>
      <c r="O30" s="5"/>
      <c r="P30" s="5"/>
      <c r="Q30" s="5"/>
      <c r="R30" s="5"/>
      <c r="S30" s="5"/>
      <c r="T30" s="5"/>
      <c r="U30" s="5"/>
      <c r="V30" s="5"/>
      <c r="W30" s="5"/>
      <c r="X30" s="5"/>
      <c r="Y30" s="5"/>
      <c r="Z30" s="5"/>
      <c r="AA30" s="5"/>
      <c r="AB30" s="5"/>
    </row>
    <row r="31" spans="5:28" ht="16.5" customHeight="1">
      <c r="E31" s="5"/>
      <c r="F31" s="5"/>
      <c r="G31" s="5"/>
      <c r="H31" s="5"/>
      <c r="I31" s="5"/>
      <c r="J31" s="5"/>
      <c r="K31" s="5"/>
      <c r="L31" s="5"/>
      <c r="M31" s="5"/>
      <c r="N31" s="5"/>
      <c r="O31" s="5"/>
      <c r="P31" s="5"/>
      <c r="Q31" s="5"/>
      <c r="R31" s="5"/>
      <c r="S31" s="5"/>
      <c r="T31" s="5"/>
      <c r="U31" s="5"/>
      <c r="V31" s="5"/>
      <c r="W31" s="5"/>
      <c r="X31" s="5"/>
      <c r="Y31" s="5"/>
      <c r="Z31" s="5"/>
      <c r="AA31" s="5"/>
      <c r="AB31" s="5"/>
    </row>
    <row r="32" spans="5:28" ht="16.5" customHeight="1">
      <c r="E32" s="5"/>
      <c r="F32" s="5"/>
      <c r="G32" s="5"/>
      <c r="H32" s="5"/>
      <c r="I32" s="5"/>
      <c r="J32" s="5"/>
      <c r="K32" s="5"/>
      <c r="L32" s="5"/>
      <c r="M32" s="5"/>
      <c r="N32" s="5"/>
      <c r="O32" s="5"/>
      <c r="P32" s="5"/>
      <c r="Q32" s="5"/>
      <c r="R32" s="5"/>
      <c r="S32" s="5"/>
      <c r="T32" s="5"/>
      <c r="U32" s="5"/>
      <c r="V32" s="5"/>
      <c r="W32" s="5"/>
      <c r="X32" s="5"/>
      <c r="Y32" s="5"/>
      <c r="Z32" s="5"/>
      <c r="AA32" s="5"/>
      <c r="AB32" s="5"/>
    </row>
    <row r="33" spans="5:28" ht="16.5" customHeight="1">
      <c r="E33" s="5"/>
      <c r="F33" s="5"/>
      <c r="G33" s="5"/>
      <c r="H33" s="5"/>
      <c r="I33" s="5"/>
      <c r="J33" s="5"/>
      <c r="K33" s="5"/>
      <c r="L33" s="5"/>
      <c r="M33" s="5"/>
      <c r="N33" s="5"/>
      <c r="O33" s="5"/>
      <c r="P33" s="5"/>
      <c r="Q33" s="5"/>
      <c r="R33" s="5"/>
      <c r="S33" s="5"/>
      <c r="T33" s="5"/>
      <c r="U33" s="5"/>
      <c r="V33" s="5"/>
      <c r="W33" s="5"/>
      <c r="X33" s="5"/>
      <c r="Y33" s="5"/>
      <c r="Z33" s="5"/>
      <c r="AA33" s="5"/>
      <c r="AB33" s="5"/>
    </row>
    <row r="34" spans="5:28" ht="16.5" customHeight="1">
      <c r="E34" s="5"/>
      <c r="F34" s="5"/>
      <c r="G34" s="5"/>
      <c r="H34" s="5"/>
      <c r="I34" s="5"/>
      <c r="J34" s="5"/>
      <c r="K34" s="5"/>
      <c r="L34" s="5"/>
      <c r="M34" s="5"/>
      <c r="N34" s="5"/>
      <c r="O34" s="5"/>
      <c r="P34" s="5"/>
      <c r="Q34" s="5"/>
      <c r="R34" s="5"/>
      <c r="S34" s="5"/>
      <c r="T34" s="5"/>
      <c r="U34" s="5"/>
      <c r="V34" s="5"/>
      <c r="W34" s="5"/>
      <c r="X34" s="5"/>
      <c r="Y34" s="5"/>
      <c r="Z34" s="5"/>
      <c r="AA34" s="5"/>
      <c r="AB34" s="5"/>
    </row>
    <row r="35" spans="5:28" ht="16.5" customHeight="1">
      <c r="E35" s="5"/>
      <c r="F35" s="5"/>
      <c r="G35" s="5"/>
      <c r="H35" s="5"/>
      <c r="I35" s="5"/>
      <c r="J35" s="5"/>
      <c r="K35" s="5"/>
      <c r="L35" s="5"/>
      <c r="M35" s="5"/>
      <c r="N35" s="5"/>
      <c r="O35" s="5"/>
      <c r="P35" s="5"/>
      <c r="Q35" s="5"/>
      <c r="R35" s="5"/>
      <c r="S35" s="5"/>
      <c r="T35" s="5"/>
      <c r="U35" s="5"/>
      <c r="V35" s="5"/>
      <c r="W35" s="5"/>
      <c r="X35" s="5"/>
      <c r="Y35" s="5"/>
      <c r="Z35" s="5"/>
      <c r="AA35" s="5"/>
      <c r="AB35" s="5"/>
    </row>
    <row r="36" spans="5:28" ht="12">
      <c r="E36" s="5"/>
      <c r="F36" s="5"/>
      <c r="G36" s="5"/>
      <c r="H36" s="5"/>
      <c r="I36" s="5"/>
      <c r="J36" s="5"/>
      <c r="K36" s="5"/>
      <c r="L36" s="5"/>
      <c r="M36" s="5"/>
      <c r="N36" s="5"/>
      <c r="O36" s="5"/>
      <c r="P36" s="5"/>
      <c r="Q36" s="5"/>
      <c r="R36" s="5"/>
      <c r="S36" s="5"/>
      <c r="T36" s="5"/>
      <c r="U36" s="5"/>
      <c r="V36" s="5"/>
      <c r="W36" s="5"/>
      <c r="X36" s="5"/>
      <c r="Y36" s="5"/>
      <c r="Z36" s="5"/>
      <c r="AA36" s="5"/>
      <c r="AB36" s="5"/>
    </row>
    <row r="37" spans="5:28" ht="12">
      <c r="E37" s="5"/>
      <c r="F37" s="5"/>
      <c r="G37" s="5"/>
      <c r="H37" s="5"/>
      <c r="I37" s="5"/>
      <c r="J37" s="5"/>
      <c r="K37" s="5"/>
      <c r="L37" s="5"/>
      <c r="M37" s="5"/>
      <c r="N37" s="5"/>
      <c r="O37" s="5"/>
      <c r="P37" s="5"/>
      <c r="Q37" s="5"/>
      <c r="R37" s="5"/>
      <c r="S37" s="5"/>
      <c r="T37" s="5"/>
      <c r="U37" s="5"/>
      <c r="V37" s="5"/>
      <c r="W37" s="5"/>
      <c r="X37" s="5"/>
      <c r="Y37" s="5"/>
      <c r="Z37" s="5"/>
      <c r="AA37" s="5"/>
      <c r="AB37" s="5"/>
    </row>
    <row r="38" spans="5:28" ht="12">
      <c r="E38" s="5"/>
      <c r="F38" s="5"/>
      <c r="G38" s="5"/>
      <c r="H38" s="5"/>
      <c r="I38" s="5"/>
      <c r="J38" s="5"/>
      <c r="K38" s="5"/>
      <c r="L38" s="5"/>
      <c r="M38" s="5"/>
      <c r="N38" s="5"/>
      <c r="O38" s="5"/>
      <c r="P38" s="5"/>
      <c r="Q38" s="5"/>
      <c r="R38" s="5"/>
      <c r="S38" s="5"/>
      <c r="T38" s="5"/>
      <c r="U38" s="5"/>
      <c r="V38" s="5"/>
      <c r="W38" s="5"/>
      <c r="X38" s="5"/>
      <c r="Y38" s="5"/>
      <c r="Z38" s="5"/>
      <c r="AA38" s="5"/>
      <c r="AB38" s="5"/>
    </row>
    <row r="39" spans="5:28" ht="12">
      <c r="E39" s="5"/>
      <c r="F39" s="5"/>
      <c r="G39" s="5"/>
      <c r="H39" s="5"/>
      <c r="I39" s="5"/>
      <c r="J39" s="5"/>
      <c r="K39" s="5"/>
      <c r="L39" s="5"/>
      <c r="M39" s="5"/>
      <c r="N39" s="5"/>
      <c r="O39" s="5"/>
      <c r="P39" s="5"/>
      <c r="Q39" s="5"/>
      <c r="R39" s="5"/>
      <c r="S39" s="5"/>
      <c r="T39" s="5"/>
      <c r="U39" s="5"/>
      <c r="V39" s="5"/>
      <c r="W39" s="5"/>
      <c r="X39" s="5"/>
      <c r="Y39" s="5"/>
      <c r="Z39" s="5"/>
      <c r="AA39" s="5"/>
      <c r="AB39" s="5"/>
    </row>
    <row r="40" spans="5:28" ht="12">
      <c r="E40" s="5"/>
      <c r="F40" s="5"/>
      <c r="G40" s="5"/>
      <c r="H40" s="5"/>
      <c r="I40" s="5"/>
      <c r="J40" s="5"/>
      <c r="K40" s="5"/>
      <c r="L40" s="5"/>
      <c r="M40" s="5"/>
      <c r="N40" s="5"/>
      <c r="O40" s="5"/>
      <c r="P40" s="5"/>
      <c r="Q40" s="5"/>
      <c r="R40" s="5"/>
      <c r="S40" s="5"/>
      <c r="T40" s="5"/>
      <c r="U40" s="5"/>
      <c r="V40" s="5"/>
      <c r="W40" s="5"/>
      <c r="X40" s="5"/>
      <c r="Y40" s="5"/>
      <c r="Z40" s="5"/>
      <c r="AA40" s="5"/>
      <c r="AB40" s="5"/>
    </row>
    <row r="41" spans="5:28" ht="12">
      <c r="E41" s="5"/>
      <c r="F41" s="5"/>
      <c r="G41" s="5"/>
      <c r="H41" s="5"/>
      <c r="I41" s="5"/>
      <c r="J41" s="5"/>
      <c r="K41" s="5"/>
      <c r="L41" s="5"/>
      <c r="M41" s="5"/>
      <c r="N41" s="5"/>
      <c r="O41" s="5"/>
      <c r="P41" s="5"/>
      <c r="Q41" s="5"/>
      <c r="R41" s="5"/>
      <c r="S41" s="5"/>
      <c r="T41" s="5"/>
      <c r="U41" s="5"/>
      <c r="V41" s="5"/>
      <c r="W41" s="5"/>
      <c r="X41" s="5"/>
      <c r="Y41" s="5"/>
      <c r="Z41" s="5"/>
      <c r="AA41" s="5"/>
      <c r="AB41" s="5"/>
    </row>
    <row r="42" spans="5:28" ht="12">
      <c r="E42" s="5"/>
      <c r="F42" s="5"/>
      <c r="G42" s="5"/>
      <c r="H42" s="5"/>
      <c r="I42" s="5"/>
      <c r="J42" s="5"/>
      <c r="K42" s="5"/>
      <c r="L42" s="5"/>
      <c r="M42" s="5"/>
      <c r="N42" s="5"/>
      <c r="O42" s="5"/>
      <c r="P42" s="5"/>
      <c r="Q42" s="5"/>
      <c r="R42" s="5"/>
      <c r="S42" s="5"/>
      <c r="T42" s="5"/>
      <c r="U42" s="5"/>
      <c r="V42" s="5"/>
      <c r="W42" s="5"/>
      <c r="X42" s="5"/>
      <c r="Y42" s="5"/>
      <c r="Z42" s="5"/>
      <c r="AA42" s="5"/>
      <c r="AB42" s="5"/>
    </row>
    <row r="43" spans="5:28" ht="12">
      <c r="E43" s="5"/>
      <c r="F43" s="5"/>
      <c r="G43" s="5"/>
      <c r="H43" s="5"/>
      <c r="I43" s="5"/>
      <c r="J43" s="5"/>
      <c r="K43" s="5"/>
      <c r="L43" s="5"/>
      <c r="M43" s="5"/>
      <c r="N43" s="5"/>
      <c r="O43" s="5"/>
      <c r="P43" s="5"/>
      <c r="Q43" s="5"/>
      <c r="R43" s="5"/>
      <c r="S43" s="5"/>
      <c r="T43" s="5"/>
      <c r="U43" s="5"/>
      <c r="V43" s="5"/>
      <c r="W43" s="5"/>
      <c r="X43" s="5"/>
      <c r="Y43" s="5"/>
      <c r="Z43" s="5"/>
      <c r="AA43" s="5"/>
      <c r="AB43" s="5"/>
    </row>
    <row r="44" spans="5:28" ht="12">
      <c r="E44" s="5"/>
      <c r="F44" s="5"/>
      <c r="G44" s="5"/>
      <c r="H44" s="5"/>
      <c r="I44" s="5"/>
      <c r="J44" s="5"/>
      <c r="K44" s="5"/>
      <c r="L44" s="5"/>
      <c r="M44" s="5"/>
      <c r="N44" s="5"/>
      <c r="O44" s="5"/>
      <c r="P44" s="5"/>
      <c r="Q44" s="5"/>
      <c r="R44" s="5"/>
      <c r="S44" s="5"/>
      <c r="T44" s="5"/>
      <c r="U44" s="5"/>
      <c r="V44" s="5"/>
      <c r="W44" s="5"/>
      <c r="X44" s="5"/>
      <c r="Y44" s="5"/>
      <c r="Z44" s="5"/>
      <c r="AA44" s="5"/>
      <c r="AB44" s="5"/>
    </row>
  </sheetData>
  <sheetProtection password="CC31" sheet="1" objects="1" scenarios="1"/>
  <mergeCells count="9">
    <mergeCell ref="E6:E7"/>
    <mergeCell ref="F6:F7"/>
    <mergeCell ref="A2:F2"/>
    <mergeCell ref="A3:F3"/>
    <mergeCell ref="A4:F4"/>
    <mergeCell ref="A6:A7"/>
    <mergeCell ref="B6:B7"/>
    <mergeCell ref="C6:C7"/>
    <mergeCell ref="D6:D7"/>
  </mergeCells>
  <printOptions/>
  <pageMargins left="2.89" right="0.75" top="0.94" bottom="0.64" header="0.94" footer="0.5"/>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zhminkovska</dc:creator>
  <cp:keywords/>
  <dc:description/>
  <cp:lastModifiedBy>pk2</cp:lastModifiedBy>
  <cp:lastPrinted>2016-03-02T09:36:37Z</cp:lastPrinted>
  <dcterms:created xsi:type="dcterms:W3CDTF">2004-05-19T11:38:46Z</dcterms:created>
  <dcterms:modified xsi:type="dcterms:W3CDTF">2016-03-02T09:36:51Z</dcterms:modified>
  <cp:category/>
  <cp:version/>
  <cp:contentType/>
  <cp:contentStatus/>
</cp:coreProperties>
</file>