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56" yWindow="0" windowWidth="9680" windowHeight="8150" activeTab="1"/>
  </bookViews>
  <sheets>
    <sheet name="дод_6" sheetId="1" r:id="rId1"/>
    <sheet name="дод_5" sheetId="2" r:id="rId2"/>
    <sheet name="дод_4" sheetId="3" r:id="rId3"/>
    <sheet name="дод_3" sheetId="4" r:id="rId4"/>
    <sheet name="дод_2" sheetId="5" r:id="rId5"/>
    <sheet name="дод_1" sheetId="6" r:id="rId6"/>
  </sheets>
  <definedNames>
    <definedName name="_xlnm.Print_Area" localSheetId="5">'дод_1'!$B$1:$G$61</definedName>
    <definedName name="_xlnm.Print_Area" localSheetId="4">'дод_2'!$A$1:$M$96</definedName>
    <definedName name="_xlnm.Print_Area" localSheetId="3">'дод_3'!$A$1:$M$97</definedName>
    <definedName name="_xlnm.Print_Area" localSheetId="2">'дод_4'!$A$1:$H$32</definedName>
    <definedName name="_xlnm.Print_Area" localSheetId="1">'дод_5'!$A$1:$E$24</definedName>
    <definedName name="_xlnm.Print_Area" localSheetId="0">'дод_6'!$A$1:$G$35</definedName>
  </definedNames>
  <calcPr fullCalcOnLoad="1"/>
</workbook>
</file>

<file path=xl/sharedStrings.xml><?xml version="1.0" encoding="utf-8"?>
<sst xmlns="http://schemas.openxmlformats.org/spreadsheetml/2006/main" count="467" uniqueCount="287">
  <si>
    <t>Код</t>
  </si>
  <si>
    <t>Видатки загального фонду</t>
  </si>
  <si>
    <t>Видатки спеціального фонду</t>
  </si>
  <si>
    <t>Разом</t>
  </si>
  <si>
    <t>Всього</t>
  </si>
  <si>
    <t>споживання</t>
  </si>
  <si>
    <t>з  них</t>
  </si>
  <si>
    <t>розвитку</t>
  </si>
  <si>
    <t>комунальні послуги та енергоносії</t>
  </si>
  <si>
    <t>Державне управління</t>
  </si>
  <si>
    <t>Освіта</t>
  </si>
  <si>
    <t>Охорона здоров’я</t>
  </si>
  <si>
    <t>Соціальний захист та соціальне забезпечення</t>
  </si>
  <si>
    <t xml:space="preserve"> Культура і мистецтво</t>
  </si>
  <si>
    <t xml:space="preserve"> Засоби масової інформації</t>
  </si>
  <si>
    <t>Фізична культура і спорт</t>
  </si>
  <si>
    <t xml:space="preserve">Видатки, не віднесені до основних груп </t>
  </si>
  <si>
    <t xml:space="preserve">Разом видатки </t>
  </si>
  <si>
    <t>Між бюджетні трансферти</t>
  </si>
  <si>
    <t>Субвенції (розшифровуються за видами субвенцій)</t>
  </si>
  <si>
    <t>за головними розпорядниками коштів</t>
  </si>
  <si>
    <t>Код бюджету</t>
  </si>
  <si>
    <t>Загальний фонд</t>
  </si>
  <si>
    <t>Органи місцевого самоврядування</t>
  </si>
  <si>
    <t>Методична робота, інші заходи у сфері народної освіти</t>
  </si>
  <si>
    <t>Централізовані бухгалтерії обласних, міських, районних відділв освіти</t>
  </si>
  <si>
    <t>Допомога  дітям-сиротам та дітям , позбаленим батьківського піклування, якм виповнюється 18 років</t>
  </si>
  <si>
    <t>Загальноосвiтнi школи (в т.ч. школа-дитячий садок, iнтернат при школi), спецiалiзованi школи, лiцеї, гiмназiї, колегiуми</t>
  </si>
  <si>
    <t>Iншi видатки на соціальний захист населення</t>
  </si>
  <si>
    <t>Утримання центрiв соцiальних служб для сім`ї, дітей та молоді</t>
  </si>
  <si>
    <t>Програми i заходи центрiв соцiальних служб для сім`ї, дітей та молодi</t>
  </si>
  <si>
    <t>Соціальні програми i заходи державних органiв у справах молоді</t>
  </si>
  <si>
    <t>Заходи з оздоровлення та відпочинку дітей, крім заходів з оздоровлення дітей, що здійснюються за рахунок коштів на оздоровлення громадян, які постраждали внаслідок Чорнобильської катастрофи</t>
  </si>
  <si>
    <t>Фінансова підтримка громадських організацій інвалідів і ветеранів</t>
  </si>
  <si>
    <t>Бiблiотеки</t>
  </si>
  <si>
    <t>Музеї i виставки</t>
  </si>
  <si>
    <t>Палаци i будинки культури, клуби та iншi заклади клубного типу</t>
  </si>
  <si>
    <t>Школи естетичного виховання дiтей</t>
  </si>
  <si>
    <t>Телебачення і радіомовлення</t>
  </si>
  <si>
    <t>Періодичні видання ( газети та журнали)</t>
  </si>
  <si>
    <t>Утримання та навчально-тренувальна робота дитячо-юнацьких спортивних шкіл</t>
  </si>
  <si>
    <t>Фiнансова пiдтримка спортивних споруд, які належать громадським організаціям фізкультурно-спортивної спрямованості</t>
  </si>
  <si>
    <t>Резервний фонд</t>
  </si>
  <si>
    <t>Новоайдарська районна рада</t>
  </si>
  <si>
    <t>Новоайдарська районна державна адміністрація</t>
  </si>
  <si>
    <t>090412</t>
  </si>
  <si>
    <t>Управління соціального захисту населення райдержадміністрації</t>
  </si>
  <si>
    <t>Фінансове управління райдержадміністрації</t>
  </si>
  <si>
    <t>Разом видатки</t>
  </si>
  <si>
    <t>12309501000</t>
  </si>
  <si>
    <t>12309510000</t>
  </si>
  <si>
    <t>Райгородська сільська рада</t>
  </si>
  <si>
    <t>12309513000</t>
  </si>
  <si>
    <t>Чабанівська сільська рада</t>
  </si>
  <si>
    <t>Всього по  селам</t>
  </si>
  <si>
    <t>Найменування доходів згідно з бюджетною класифікацією</t>
  </si>
  <si>
    <t>Спеціальний    фонд</t>
  </si>
  <si>
    <t>Разом доходів</t>
  </si>
  <si>
    <t>Офіційні трансферти</t>
  </si>
  <si>
    <t>Всього доходів</t>
  </si>
  <si>
    <t>до рішення районної ради</t>
  </si>
  <si>
    <t>Бахмутівська сільська рада</t>
  </si>
  <si>
    <t>у т.ч. бюджет розвитку</t>
  </si>
  <si>
    <t>(грн.)</t>
  </si>
  <si>
    <t>за тимчасовою класифікацією видатків та кредитування місцевих бюджетів</t>
  </si>
  <si>
    <t>Код тимчасової класифікації видатків та кредитування місцевих бюджетів</t>
  </si>
  <si>
    <t>Код типової відомчої класифікації видатків</t>
  </si>
  <si>
    <t xml:space="preserve">Назва головного розпорядника коштів </t>
  </si>
  <si>
    <t>Найменування коду тимчасової класифікації видатків та кредитування місцевих бюджетів</t>
  </si>
  <si>
    <t>Голова</t>
  </si>
  <si>
    <t>бюджет розвитку</t>
  </si>
  <si>
    <t>Iншi культурно-освiтнi заклади та заходи</t>
  </si>
  <si>
    <t>Додаток № 3</t>
  </si>
  <si>
    <r>
      <t>Всього</t>
    </r>
    <r>
      <rPr>
        <b/>
        <sz val="9"/>
        <rFont val="Times New Roman"/>
        <family val="1"/>
      </rPr>
      <t xml:space="preserve"> </t>
    </r>
  </si>
  <si>
    <t xml:space="preserve">з них </t>
  </si>
  <si>
    <t>капітальні видатки за рахунок коштів, що передаються із загального фонду до бюджету розвитку (спеціального фонду)</t>
  </si>
  <si>
    <t>13=3+6</t>
  </si>
  <si>
    <t>Видатки на запобігання та ліквідацію надзвичайних ситуацій та наслідків стихійного лиха </t>
  </si>
  <si>
    <t>Групи централізованого господарського обслуговування</t>
  </si>
  <si>
    <t>з них</t>
  </si>
  <si>
    <t>Інша субвенція</t>
  </si>
  <si>
    <t>грн.</t>
  </si>
  <si>
    <t xml:space="preserve">Голова </t>
  </si>
  <si>
    <t>Новоайдарської  районної   ради</t>
  </si>
  <si>
    <t>районної  ради</t>
  </si>
  <si>
    <t>районної   ради</t>
  </si>
  <si>
    <t xml:space="preserve">                до рішення районної ради</t>
  </si>
  <si>
    <t>13=(3+6)</t>
  </si>
  <si>
    <t>Виплати грошової компенсації фізичним особам, які надають соціальні послуги громадянам похилого віку, інвалідам, дітям-інвалідам, хворим, які не здатні до самообслуговування і потребують сторонньої допомоги</t>
  </si>
  <si>
    <t>Територіальні центри соціального обслуговування (надання соціальних послуг) </t>
  </si>
  <si>
    <t>01</t>
  </si>
  <si>
    <t>10</t>
  </si>
  <si>
    <t>15</t>
  </si>
  <si>
    <t>76</t>
  </si>
  <si>
    <t>03</t>
  </si>
  <si>
    <t xml:space="preserve">   </t>
  </si>
  <si>
    <t>Центри первинної медичної (медико-санітарної) допомоги</t>
  </si>
  <si>
    <t>80800</t>
  </si>
  <si>
    <t>Податки на доходи, податки на прибуток, податки на збільшення ринкової вартості  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</si>
  <si>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</si>
  <si>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</si>
  <si>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</si>
  <si>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</si>
  <si>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Відділ освіти райдержадміністрації</t>
  </si>
  <si>
    <t xml:space="preserve">                           Додаток № 1</t>
  </si>
  <si>
    <t>оплата праці з нарахуваннями</t>
  </si>
  <si>
    <t>Дошкільні заклади освіти</t>
  </si>
  <si>
    <t>Інші культурно-освітні заклади та заходи</t>
  </si>
  <si>
    <t>Відділ культури Новоайдарської районної державної адміністрації</t>
  </si>
  <si>
    <t>Освітня субвенція з державного бюджету міцевим бюджетам</t>
  </si>
  <si>
    <t>Медична субвенція з державного бюджету міцевим бюджетам</t>
  </si>
  <si>
    <t>Базова дотація</t>
  </si>
  <si>
    <t>Щастинська міська рада</t>
  </si>
  <si>
    <t>Всього по містах</t>
  </si>
  <si>
    <t>12309301000</t>
  </si>
  <si>
    <t xml:space="preserve">Разом </t>
  </si>
  <si>
    <t>1</t>
  </si>
  <si>
    <t>Субвенції</t>
  </si>
  <si>
    <t xml:space="preserve">Зміни до джерел фінансування районного бюджету на 2014 рік </t>
  </si>
  <si>
    <t>Назва</t>
  </si>
  <si>
    <t>Спеціальний фонд</t>
  </si>
  <si>
    <t>Внутрішнє фінансування</t>
  </si>
  <si>
    <t>Фінансування за  рахунок зміни залишків коштів місцевих  бюджетів</t>
  </si>
  <si>
    <t>На початок періоду </t>
  </si>
  <si>
    <t>Кошти, одержані із загального фонду бюджету до бюджету розвитку (спеціальний фонд)</t>
  </si>
  <si>
    <t>Всього за типом кредитора</t>
  </si>
  <si>
    <t>Фінансування за активними операціями</t>
  </si>
  <si>
    <t>Зміни обсягів готівкових коштів</t>
  </si>
  <si>
    <t>Всього за типом боргового зобов’язання</t>
  </si>
  <si>
    <t xml:space="preserve">                  </t>
  </si>
  <si>
    <t>Субвенція з державного бюджету місцевим бюджетам на виплату допомоги сім`ям з дітьми, малозабезпеченим сім`ям, інвалідам з дитинства, дітям-інвалідам, тимчасової державної допомоги дітям та допомоги по догляду за інвалідами I чи II групи внаслідок психічн</t>
  </si>
  <si>
    <t>Від органів державного управління  </t>
  </si>
  <si>
    <t>Дотації  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</si>
  <si>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</si>
  <si>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Інші субвенції 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</si>
  <si>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</si>
  <si>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</t>
  </si>
  <si>
    <t>Субвенція з державного бюджету місцевим бюджетам на надання пільг з послуг зв`язку,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</t>
  </si>
  <si>
    <t>090201</t>
  </si>
  <si>
    <t>090202</t>
  </si>
  <si>
    <t>090204</t>
  </si>
  <si>
    <t>Пільги ветеранам військової служби, ветеранам органів внутрішніх справ, ветеранам податкової міліції, ветеранам державної пожежної охорони, ветеранам Державної кримінально-виконавчої служби, ветеранам служби цивільного захисту, ветеранам Державної служби</t>
  </si>
  <si>
    <t>090205</t>
  </si>
  <si>
    <t>090207</t>
  </si>
  <si>
    <t>Пільги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катастрофою, на житлово-комунальні послуги</t>
  </si>
  <si>
    <t>090208</t>
  </si>
  <si>
    <t>Пільги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катастрофою, на придбання твердого палива</t>
  </si>
  <si>
    <t>090210</t>
  </si>
  <si>
    <t>Пільги пенсіонерам з числа спеціалістів із захисту рослин, передбачені частиною четвертою статті 20 Закону України `Про захист рослин`, громадянам, передбачені пунктом `ї` частини першої статті 77 Основ законодавства про охорону здоров`я, частиною п`ятою</t>
  </si>
  <si>
    <t>090211</t>
  </si>
  <si>
    <t>090215</t>
  </si>
  <si>
    <t>Пільги багатодітним сім`ям, дитячим будинкам сімейного типу та прийомним сім`ям, в яких не менше року проживають відповідно троє або більше дітей, а також сім`ям (крім багатодітних сімей), в яких не менше року проживають троє і більше дітей, враховуючи ти</t>
  </si>
  <si>
    <t>090216</t>
  </si>
  <si>
    <t>090302</t>
  </si>
  <si>
    <t>Допомога у зв`язку з вагітністю і пологами</t>
  </si>
  <si>
    <t>090303</t>
  </si>
  <si>
    <t>Допомога до досягнення дитиною трирічного віку</t>
  </si>
  <si>
    <t>090304</t>
  </si>
  <si>
    <t>Допомога при народженні дитини</t>
  </si>
  <si>
    <t>090305</t>
  </si>
  <si>
    <t>Допомога на дітей, над якими встановлено опіку чи піклування</t>
  </si>
  <si>
    <t>090306</t>
  </si>
  <si>
    <t>Допомога на дітей одиноким матерям</t>
  </si>
  <si>
    <t>090307</t>
  </si>
  <si>
    <t>Тимчасова державна допомога дітям</t>
  </si>
  <si>
    <t>090308</t>
  </si>
  <si>
    <t>Допомога при усиновленні дитини</t>
  </si>
  <si>
    <t>090401</t>
  </si>
  <si>
    <t>Державна соціальна допомога малозабезпеченим сім`ям</t>
  </si>
  <si>
    <t>090405</t>
  </si>
  <si>
    <t>Субсидії населенню для відшкодування витрат на оплату житлово-комунальних послуг</t>
  </si>
  <si>
    <t>090406</t>
  </si>
  <si>
    <t>Субсидії населенню для відшкодування витрат на придбання твердого та рідкого пічного побутового палива і скрапленого газу</t>
  </si>
  <si>
    <t>090413</t>
  </si>
  <si>
    <t>Допомога на догляд за інвалідом I чи II групи внаслідок психічного розладу</t>
  </si>
  <si>
    <t>091101</t>
  </si>
  <si>
    <t>091102</t>
  </si>
  <si>
    <t>091103</t>
  </si>
  <si>
    <t>091108</t>
  </si>
  <si>
    <t>091204</t>
  </si>
  <si>
    <t>091300</t>
  </si>
  <si>
    <t>Державна соціальна допомога інвалідам з дитинства та дітям-інвалідам</t>
  </si>
  <si>
    <t>070303</t>
  </si>
  <si>
    <t>Дитячі будинки (в т. ч. сімейного типу, прийомні сім`ї)</t>
  </si>
  <si>
    <t>250404</t>
  </si>
  <si>
    <t>Інші видатки</t>
  </si>
  <si>
    <t>070101</t>
  </si>
  <si>
    <t>070201</t>
  </si>
  <si>
    <t>070401</t>
  </si>
  <si>
    <t>070802</t>
  </si>
  <si>
    <t>070804</t>
  </si>
  <si>
    <t>070805</t>
  </si>
  <si>
    <t>070808</t>
  </si>
  <si>
    <t>080800</t>
  </si>
  <si>
    <t>070000</t>
  </si>
  <si>
    <t>010116</t>
  </si>
  <si>
    <t>010000</t>
  </si>
  <si>
    <t>210105</t>
  </si>
  <si>
    <t>Код типової відомчої класифікації видатків місцевих бюджетів</t>
  </si>
  <si>
    <t>Відділ освіти Новоайдарської РДА</t>
  </si>
  <si>
    <t>Управління соціального захисту населення</t>
  </si>
  <si>
    <t>090000</t>
  </si>
  <si>
    <t>091205</t>
  </si>
  <si>
    <t>091209</t>
  </si>
  <si>
    <t>оплата праці з нарахуван-нями</t>
  </si>
  <si>
    <t>Позашкільні заклади освіти, заходи із  позашкільної роботи з дітьми)</t>
  </si>
  <si>
    <t>Лікарні</t>
  </si>
  <si>
    <t>80102</t>
  </si>
  <si>
    <t>Територіальні медичні об'єднання</t>
  </si>
  <si>
    <r>
      <t>Запобігання та ліквідація надзвичайних ситуацій та наслідків стихійного лиха</t>
    </r>
    <r>
      <rPr>
        <sz val="11"/>
        <rFont val="Times New Roman"/>
        <family val="1"/>
      </rPr>
      <t> </t>
    </r>
  </si>
  <si>
    <t>Пільги ветеранам війни, особам, на яких поширює-ться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осіб, які мають особові заслуги перед Батьківщиною</t>
  </si>
  <si>
    <t>Пільги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осіб, які мають особливі заслуги перед Батьківщиною</t>
  </si>
  <si>
    <t>капітальні ви-датки за рахунок коштів, що пере-даються із зага-льного фонду до бюджету розвит-ку (спеціального фонду)</t>
  </si>
  <si>
    <t>Додаток 4</t>
  </si>
  <si>
    <t>Додаток 5</t>
  </si>
  <si>
    <t xml:space="preserve">                          до  рішення районної ради</t>
  </si>
  <si>
    <t xml:space="preserve">Перелік  регіональних </t>
  </si>
  <si>
    <t xml:space="preserve">      (грн.)</t>
  </si>
  <si>
    <t xml:space="preserve">Спеціальний фонд </t>
  </si>
  <si>
    <r>
      <t>Найменування к</t>
    </r>
    <r>
      <rPr>
        <b/>
        <sz val="9"/>
        <rFont val="Times New Roman"/>
        <family val="1"/>
      </rPr>
      <t>оду тимчасової класифікації видатків та кредитування місцевих бюджетів</t>
    </r>
  </si>
  <si>
    <t>Найменування програми</t>
  </si>
  <si>
    <t>Сума</t>
  </si>
  <si>
    <t>080102</t>
  </si>
  <si>
    <t>Програма соціального захисту ветеранів війни, праці, військової служби, пенсіонерів та громадян похилого віку на 2012-2016 рр.</t>
  </si>
  <si>
    <t>120201</t>
  </si>
  <si>
    <t>Програма підпримки комунального підприємства "Редакція районної газети "Вісник Новоайдарщини" на 2016 рік</t>
  </si>
  <si>
    <t>Програма реалізації молодіжної політики в Новоайдарському районі "Молодь Новоайдарщини" на 2016-2020 рр.</t>
  </si>
  <si>
    <t>Програма оранізаційного та фінансового забезпечення відпочинку та оздоровлення дітей на 2016-2020 рр.</t>
  </si>
  <si>
    <t>Програма національно-патріотичного виховання дітей та молоді Новоайдарського району на 2016-2020 рр.</t>
  </si>
  <si>
    <t>75</t>
  </si>
  <si>
    <t>програм по районному бюджету на 2017 рік</t>
  </si>
  <si>
    <t>Програма відшкодування частини суми кредиту на енергозберігаючи заходи на 2016-2018 роки</t>
  </si>
  <si>
    <t>Загальнорайонні заходи на 2017 рік</t>
  </si>
  <si>
    <t>Видатки районного бюджету на 2017 рік</t>
  </si>
  <si>
    <t>Г.Р.Звєрєв</t>
  </si>
  <si>
    <t>180107</t>
  </si>
  <si>
    <t>Фінансування енергозберігаючих заходів</t>
  </si>
  <si>
    <t>180000</t>
  </si>
  <si>
    <t>Інші послуги, пов'язані з економічною діяльністю</t>
  </si>
  <si>
    <t>38660</t>
  </si>
  <si>
    <t>Розподіл видатків районного бюджету на 2017 рік</t>
  </si>
  <si>
    <t xml:space="preserve"> Доходи Новоайдарського  районного бюджету на 2017 рік </t>
  </si>
  <si>
    <t>Додаткові дотаціі з державного бюджету місцевим бюджетам на фінансування переданих з державного бюджету видатків з утримання закладів освіти та охорони здоров'я</t>
  </si>
  <si>
    <t xml:space="preserve">Найменування адміністративно-територіальної одиниці </t>
  </si>
  <si>
    <t>Міжбюджетних трансфертів з Новоайдарського районного бюджету   місцевим бюджетам району  на 2017 рік</t>
  </si>
  <si>
    <t xml:space="preserve">Субвенція з  районного бюджету місцевим  бюджетам </t>
  </si>
  <si>
    <t>Субвенція загального фонду на:</t>
  </si>
  <si>
    <t xml:space="preserve"> утримання дошкільних закладів </t>
  </si>
  <si>
    <t xml:space="preserve"> утримання закладів  культури</t>
  </si>
  <si>
    <t>Доходи від власності та підприємницької діяльності  </t>
  </si>
  <si>
    <t>Податкові надходження  </t>
  </si>
  <si>
    <t>Податок та збір на доходи фізичних осіб</t>
  </si>
  <si>
    <t>Податок на доходи фізичних осіб від оподаткування пенсійних виплат або щомісячного довічного грошового утримання, що сплачується (перераховується) згідно з Податковим кодексом України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</si>
  <si>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</si>
  <si>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</si>
  <si>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Неподаткові надходження  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</si>
  <si>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(частки, паї) господарських товариств, у статутних капіталах яких є держав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</si>
  <si>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</si>
  <si>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</si>
  <si>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</si>
  <si>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</si>
  <si>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>Адміністративний збір за державну реєстрацію речових прав на нерухоме майно та їх обтяжень</t>
  </si>
  <si>
    <t>Інші неподаткові надходження  </t>
  </si>
  <si>
    <t>Інші надходження 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</si>
  <si>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</si>
  <si>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</si>
  <si>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</si>
  <si>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Надходження бюджетних установ від додаткової (господарської) діяльності </t>
  </si>
  <si>
    <t>Плата за оренду майна бюджетних установ  </t>
  </si>
  <si>
    <t>Надходження бюджетних установ від реалізації в установленому порядку майна (крім нерухомого майна) </t>
  </si>
  <si>
    <t>Інші джерела власних надходжень бюджетних установ  </t>
  </si>
  <si>
    <t>Благодійні внески, гранти та дарунки 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</si>
  <si>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об`єктів</t>
  </si>
  <si>
    <t xml:space="preserve">                від " ___ " грудня  2016 року № </t>
  </si>
  <si>
    <t>080000</t>
  </si>
  <si>
    <t>080101</t>
  </si>
  <si>
    <t>від " ___" грудня  2016 року № 8 / ___</t>
  </si>
  <si>
    <t xml:space="preserve">від " ___ " грудня 2016 року  № </t>
  </si>
  <si>
    <t>Позашкільні заклади освіти, заходи із  позашкільної роботи з дітьми</t>
  </si>
  <si>
    <t>Додаток 2</t>
  </si>
  <si>
    <t>від "____" грудня  2016 року №___</t>
  </si>
  <si>
    <t>від "___ " грудня 2016 р. № 8/ ____</t>
  </si>
  <si>
    <t>Г.Р. Звєрєв</t>
  </si>
  <si>
    <t>районної ради                                                                                              Г.Р.Звєрєв</t>
  </si>
  <si>
    <t xml:space="preserve">                          Додаток 6 </t>
  </si>
  <si>
    <t xml:space="preserve">                          від " ____  " грудня 2016 року  № 8/__</t>
  </si>
  <si>
    <t>Програма оранізаційного та фінансового забезпечення відпочин ку та оздоровлення дітей на 2016-2020 рр.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</si>
</sst>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  <numFmt numFmtId="186" formatCode="_-* #,##0.000_р_._-;\-* #,##0.000_р_._-;_-* &quot;-&quot;??_р_._-;_-@_-"/>
    <numFmt numFmtId="187" formatCode="0.0000"/>
    <numFmt numFmtId="188" formatCode="0.00_ ;[Red]\-0.00\ "/>
    <numFmt numFmtId="189" formatCode="0.000_ ;[Red]\-0.000\ "/>
    <numFmt numFmtId="190" formatCode="0.00000"/>
    <numFmt numFmtId="191" formatCode="0.0000_ ;[Red]\-0.0000\ "/>
    <numFmt numFmtId="192" formatCode="#,##0.000_ ;[Red]\-#,##0.000\ "/>
    <numFmt numFmtId="193" formatCode="#,##0.0000_ ;[Red]\-#,##0.0000\ "/>
    <numFmt numFmtId="194" formatCode="#,##0.00000_ ;[Red]\-#,##0.00000\ "/>
    <numFmt numFmtId="195" formatCode="#,##0.000000_ ;[Red]\-#,##0.000000\ "/>
    <numFmt numFmtId="196" formatCode="#,##0.00_ ;[Red]\-#,##0.00\ "/>
    <numFmt numFmtId="197" formatCode="#,##0.0_ ;[Red]\-#,##0.0\ "/>
    <numFmt numFmtId="198" formatCode="#,##0_ ;[Red]\-#,##0\ "/>
    <numFmt numFmtId="199" formatCode="0.0_ ;\-0.0\ "/>
    <numFmt numFmtId="200" formatCode="#,##0.00\ _₽"/>
  </numFmts>
  <fonts count="63">
    <font>
      <sz val="10"/>
      <name val="Arial Cyr"/>
      <family val="0"/>
    </font>
    <font>
      <sz val="10"/>
      <color indexed="53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3.5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color indexed="53"/>
      <name val="Times New Roman"/>
      <family val="1"/>
    </font>
    <font>
      <u val="single"/>
      <sz val="10"/>
      <color indexed="12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1"/>
      <name val="Times New Roman"/>
      <family val="1"/>
    </font>
    <font>
      <b/>
      <sz val="10"/>
      <color indexed="12"/>
      <name val="Arial Cyr"/>
      <family val="0"/>
    </font>
    <font>
      <b/>
      <sz val="9"/>
      <name val="Bookman Old Style"/>
      <family val="1"/>
    </font>
    <font>
      <b/>
      <sz val="8"/>
      <color indexed="12"/>
      <name val="Arial Cyr"/>
      <family val="0"/>
    </font>
    <font>
      <b/>
      <u val="single"/>
      <sz val="8"/>
      <color indexed="10"/>
      <name val="Arial Cyr"/>
      <family val="0"/>
    </font>
    <font>
      <b/>
      <u val="single"/>
      <sz val="8"/>
      <name val="Times New Roman"/>
      <family val="1"/>
    </font>
    <font>
      <sz val="14"/>
      <name val="Arial Cyr"/>
      <family val="0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9"/>
      <name val="Arial Cyr"/>
      <family val="0"/>
    </font>
    <font>
      <sz val="9"/>
      <color indexed="10"/>
      <name val="Arial Cyr"/>
      <family val="0"/>
    </font>
    <font>
      <sz val="8"/>
      <color indexed="10"/>
      <name val="Arial Cyr"/>
      <family val="0"/>
    </font>
    <font>
      <b/>
      <sz val="8"/>
      <color indexed="10"/>
      <name val="Times New Roman"/>
      <family val="1"/>
    </font>
    <font>
      <b/>
      <i/>
      <sz val="12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1"/>
      <color indexed="8"/>
      <name val="Times New Roman"/>
      <family val="1"/>
    </font>
    <font>
      <b/>
      <sz val="11"/>
      <color indexed="12"/>
      <name val="Times New Roman"/>
      <family val="1"/>
    </font>
    <font>
      <i/>
      <sz val="11"/>
      <name val="Arial Cyr"/>
      <family val="0"/>
    </font>
    <font>
      <b/>
      <sz val="11"/>
      <color indexed="12"/>
      <name val="Arial Cyr"/>
      <family val="0"/>
    </font>
    <font>
      <b/>
      <sz val="11"/>
      <color indexed="62"/>
      <name val="Times New Roman"/>
      <family val="1"/>
    </font>
    <font>
      <b/>
      <u val="single"/>
      <sz val="11"/>
      <name val="Times New Roman"/>
      <family val="1"/>
    </font>
    <font>
      <b/>
      <sz val="13"/>
      <color indexed="8"/>
      <name val="Times New Roman"/>
      <family val="1"/>
    </font>
    <font>
      <sz val="12"/>
      <name val="Arial Cyr"/>
      <family val="0"/>
    </font>
    <font>
      <b/>
      <sz val="9"/>
      <color indexed="8"/>
      <name val="Times New Roman"/>
      <family val="1"/>
    </font>
    <font>
      <sz val="14"/>
      <color indexed="8"/>
      <name val="Times New Roman"/>
      <family val="1"/>
    </font>
    <font>
      <sz val="13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9" borderId="0" applyNumberFormat="0" applyBorder="0" applyAlignment="0" applyProtection="0"/>
    <xf numFmtId="0" fontId="48" fillId="7" borderId="1" applyNumberFormat="0" applyAlignment="0" applyProtection="0"/>
    <xf numFmtId="0" fontId="49" fillId="20" borderId="2" applyNumberFormat="0" applyAlignment="0" applyProtection="0"/>
    <xf numFmtId="0" fontId="50" fillId="20" borderId="1" applyNumberFormat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1" borderId="7" applyNumberFormat="0" applyAlignment="0" applyProtection="0"/>
    <xf numFmtId="0" fontId="56" fillId="0" borderId="0" applyNumberFormat="0" applyFill="0" applyBorder="0" applyAlignment="0" applyProtection="0"/>
    <xf numFmtId="0" fontId="57" fillId="22" borderId="0" applyNumberFormat="0" applyBorder="0" applyAlignment="0" applyProtection="0"/>
    <xf numFmtId="0" fontId="26" fillId="0" borderId="0">
      <alignment/>
      <protection/>
    </xf>
    <xf numFmtId="0" fontId="16" fillId="0" borderId="0" applyNumberFormat="0" applyFill="0" applyBorder="0" applyAlignment="0" applyProtection="0"/>
    <xf numFmtId="0" fontId="58" fillId="3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2" fillId="4" borderId="0" applyNumberFormat="0" applyBorder="0" applyAlignment="0" applyProtection="0"/>
  </cellStyleXfs>
  <cellXfs count="413">
    <xf numFmtId="0" fontId="0" fillId="0" borderId="0" xfId="0" applyAlignment="1">
      <alignment/>
    </xf>
    <xf numFmtId="0" fontId="1" fillId="0" borderId="0" xfId="0" applyFont="1" applyAlignment="1">
      <alignment horizontal="justify"/>
    </xf>
    <xf numFmtId="0" fontId="2" fillId="0" borderId="0" xfId="0" applyFont="1" applyAlignment="1">
      <alignment horizontal="justify"/>
    </xf>
    <xf numFmtId="0" fontId="3" fillId="0" borderId="0" xfId="0" applyFont="1" applyAlignment="1">
      <alignment horizontal="justify"/>
    </xf>
    <xf numFmtId="0" fontId="5" fillId="0" borderId="0" xfId="0" applyFont="1" applyAlignment="1">
      <alignment/>
    </xf>
    <xf numFmtId="0" fontId="7" fillId="0" borderId="0" xfId="0" applyFont="1" applyAlignment="1">
      <alignment horizontal="justify"/>
    </xf>
    <xf numFmtId="0" fontId="6" fillId="0" borderId="0" xfId="0" applyFont="1" applyAlignment="1">
      <alignment horizontal="justify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6" fillId="0" borderId="0" xfId="0" applyFont="1" applyAlignment="1">
      <alignment/>
    </xf>
    <xf numFmtId="0" fontId="15" fillId="0" borderId="0" xfId="0" applyFont="1" applyAlignment="1">
      <alignment/>
    </xf>
    <xf numFmtId="0" fontId="7" fillId="0" borderId="0" xfId="0" applyFont="1" applyAlignment="1">
      <alignment horizontal="left"/>
    </xf>
    <xf numFmtId="49" fontId="0" fillId="0" borderId="0" xfId="0" applyNumberFormat="1" applyAlignment="1">
      <alignment/>
    </xf>
    <xf numFmtId="49" fontId="6" fillId="0" borderId="0" xfId="0" applyNumberFormat="1" applyFont="1" applyAlignment="1">
      <alignment horizontal="justify"/>
    </xf>
    <xf numFmtId="49" fontId="3" fillId="0" borderId="0" xfId="0" applyNumberFormat="1" applyFont="1" applyAlignment="1">
      <alignment horizontal="justify"/>
    </xf>
    <xf numFmtId="49" fontId="11" fillId="0" borderId="0" xfId="0" applyNumberFormat="1" applyFont="1" applyAlignment="1">
      <alignment horizontal="justify"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185" fontId="7" fillId="0" borderId="10" xfId="0" applyNumberFormat="1" applyFont="1" applyBorder="1" applyAlignment="1">
      <alignment horizontal="center" wrapText="1"/>
    </xf>
    <xf numFmtId="49" fontId="3" fillId="0" borderId="0" xfId="0" applyNumberFormat="1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 horizontal="left"/>
    </xf>
    <xf numFmtId="0" fontId="19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top" wrapText="1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left"/>
    </xf>
    <xf numFmtId="188" fontId="13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ill="1" applyAlignment="1">
      <alignment/>
    </xf>
    <xf numFmtId="0" fontId="14" fillId="0" borderId="0" xfId="0" applyFont="1" applyFill="1" applyAlignment="1">
      <alignment/>
    </xf>
    <xf numFmtId="188" fontId="0" fillId="0" borderId="0" xfId="0" applyNumberFormat="1" applyAlignment="1">
      <alignment/>
    </xf>
    <xf numFmtId="0" fontId="18" fillId="0" borderId="0" xfId="0" applyFont="1" applyAlignment="1">
      <alignment/>
    </xf>
    <xf numFmtId="0" fontId="17" fillId="0" borderId="0" xfId="0" applyFont="1" applyFill="1" applyAlignment="1">
      <alignment/>
    </xf>
    <xf numFmtId="0" fontId="24" fillId="0" borderId="0" xfId="0" applyFont="1" applyAlignment="1">
      <alignment/>
    </xf>
    <xf numFmtId="0" fontId="10" fillId="0" borderId="0" xfId="0" applyFont="1" applyAlignment="1">
      <alignment/>
    </xf>
    <xf numFmtId="49" fontId="23" fillId="0" borderId="0" xfId="0" applyNumberFormat="1" applyFont="1" applyBorder="1" applyAlignment="1">
      <alignment horizontal="justify" vertical="top" wrapText="1"/>
    </xf>
    <xf numFmtId="0" fontId="2" fillId="0" borderId="0" xfId="42" applyFont="1" applyBorder="1" applyAlignment="1" applyProtection="1">
      <alignment horizontal="justify" vertical="top" wrapText="1"/>
      <protection/>
    </xf>
    <xf numFmtId="184" fontId="2" fillId="0" borderId="0" xfId="0" applyNumberFormat="1" applyFont="1" applyBorder="1" applyAlignment="1">
      <alignment horizontal="right" vertical="top" wrapText="1"/>
    </xf>
    <xf numFmtId="2" fontId="0" fillId="0" borderId="0" xfId="0" applyNumberFormat="1" applyAlignment="1">
      <alignment/>
    </xf>
    <xf numFmtId="0" fontId="18" fillId="0" borderId="0" xfId="0" applyFont="1" applyFill="1" applyAlignment="1">
      <alignment/>
    </xf>
    <xf numFmtId="2" fontId="14" fillId="0" borderId="0" xfId="0" applyNumberFormat="1" applyFont="1" applyAlignment="1">
      <alignment/>
    </xf>
    <xf numFmtId="2" fontId="6" fillId="0" borderId="0" xfId="0" applyNumberFormat="1" applyFont="1" applyFill="1" applyAlignment="1">
      <alignment/>
    </xf>
    <xf numFmtId="2" fontId="3" fillId="0" borderId="0" xfId="0" applyNumberFormat="1" applyFont="1" applyAlignment="1">
      <alignment/>
    </xf>
    <xf numFmtId="2" fontId="17" fillId="0" borderId="0" xfId="0" applyNumberFormat="1" applyFont="1" applyFill="1" applyAlignment="1">
      <alignment/>
    </xf>
    <xf numFmtId="0" fontId="10" fillId="0" borderId="11" xfId="0" applyFont="1" applyBorder="1" applyAlignment="1">
      <alignment/>
    </xf>
    <xf numFmtId="2" fontId="10" fillId="0" borderId="11" xfId="0" applyNumberFormat="1" applyFont="1" applyBorder="1" applyAlignment="1">
      <alignment/>
    </xf>
    <xf numFmtId="0" fontId="7" fillId="0" borderId="11" xfId="0" applyFont="1" applyBorder="1" applyAlignment="1">
      <alignment vertical="top" wrapText="1"/>
    </xf>
    <xf numFmtId="2" fontId="7" fillId="0" borderId="11" xfId="0" applyNumberFormat="1" applyFont="1" applyBorder="1" applyAlignment="1">
      <alignment vertical="center"/>
    </xf>
    <xf numFmtId="2" fontId="7" fillId="0" borderId="11" xfId="0" applyNumberFormat="1" applyFont="1" applyFill="1" applyBorder="1" applyAlignment="1">
      <alignment vertical="center"/>
    </xf>
    <xf numFmtId="0" fontId="7" fillId="0" borderId="11" xfId="0" applyFont="1" applyFill="1" applyBorder="1" applyAlignment="1">
      <alignment vertical="top" wrapText="1"/>
    </xf>
    <xf numFmtId="2" fontId="7" fillId="0" borderId="11" xfId="0" applyNumberFormat="1" applyFont="1" applyFill="1" applyBorder="1" applyAlignment="1">
      <alignment vertical="top"/>
    </xf>
    <xf numFmtId="0" fontId="0" fillId="2" borderId="0" xfId="0" applyFill="1" applyAlignment="1">
      <alignment/>
    </xf>
    <xf numFmtId="0" fontId="27" fillId="0" borderId="0" xfId="0" applyFont="1" applyAlignment="1">
      <alignment/>
    </xf>
    <xf numFmtId="2" fontId="27" fillId="0" borderId="0" xfId="0" applyNumberFormat="1" applyFont="1" applyAlignment="1">
      <alignment/>
    </xf>
    <xf numFmtId="2" fontId="28" fillId="0" borderId="0" xfId="0" applyNumberFormat="1" applyFont="1" applyAlignment="1">
      <alignment/>
    </xf>
    <xf numFmtId="2" fontId="29" fillId="0" borderId="0" xfId="0" applyNumberFormat="1" applyFont="1" applyFill="1" applyAlignment="1">
      <alignment/>
    </xf>
    <xf numFmtId="2" fontId="27" fillId="0" borderId="0" xfId="0" applyNumberFormat="1" applyFont="1" applyFill="1" applyAlignment="1">
      <alignment/>
    </xf>
    <xf numFmtId="2" fontId="30" fillId="0" borderId="0" xfId="0" applyNumberFormat="1" applyFont="1" applyFill="1" applyAlignment="1">
      <alignment/>
    </xf>
    <xf numFmtId="0" fontId="10" fillId="0" borderId="0" xfId="0" applyFont="1" applyAlignment="1">
      <alignment horizontal="left"/>
    </xf>
    <xf numFmtId="0" fontId="7" fillId="0" borderId="0" xfId="0" applyFont="1" applyAlignment="1">
      <alignment vertical="top"/>
    </xf>
    <xf numFmtId="0" fontId="10" fillId="0" borderId="0" xfId="0" applyFont="1" applyAlignment="1">
      <alignment horizontal="center"/>
    </xf>
    <xf numFmtId="0" fontId="10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 vertical="top" wrapText="1"/>
    </xf>
    <xf numFmtId="0" fontId="10" fillId="0" borderId="11" xfId="0" applyFont="1" applyBorder="1" applyAlignment="1">
      <alignment horizontal="center"/>
    </xf>
    <xf numFmtId="0" fontId="31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4" fillId="0" borderId="12" xfId="0" applyFont="1" applyBorder="1" applyAlignment="1">
      <alignment horizontal="center" vertical="center" wrapText="1"/>
    </xf>
    <xf numFmtId="2" fontId="29" fillId="0" borderId="0" xfId="0" applyNumberFormat="1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7" fillId="0" borderId="0" xfId="0" applyFont="1" applyAlignment="1">
      <alignment wrapText="1"/>
    </xf>
    <xf numFmtId="0" fontId="25" fillId="0" borderId="0" xfId="0" applyFont="1" applyAlignment="1">
      <alignment horizontal="justify"/>
    </xf>
    <xf numFmtId="2" fontId="4" fillId="0" borderId="0" xfId="0" applyNumberFormat="1" applyFont="1" applyFill="1" applyAlignment="1">
      <alignment/>
    </xf>
    <xf numFmtId="0" fontId="4" fillId="0" borderId="0" xfId="0" applyFont="1" applyAlignment="1">
      <alignment horizontal="center" vertical="center" wrapText="1"/>
    </xf>
    <xf numFmtId="0" fontId="3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9" fillId="0" borderId="13" xfId="0" applyFont="1" applyBorder="1" applyAlignment="1">
      <alignment horizontal="center" vertical="center" wrapText="1"/>
    </xf>
    <xf numFmtId="49" fontId="9" fillId="0" borderId="13" xfId="0" applyNumberFormat="1" applyFont="1" applyBorder="1" applyAlignment="1">
      <alignment horizontal="center" vertical="top" wrapText="1"/>
    </xf>
    <xf numFmtId="0" fontId="9" fillId="0" borderId="10" xfId="0" applyFont="1" applyBorder="1" applyAlignment="1">
      <alignment horizontal="justify" vertical="top" wrapText="1"/>
    </xf>
    <xf numFmtId="49" fontId="18" fillId="0" borderId="13" xfId="0" applyNumberFormat="1" applyFont="1" applyBorder="1" applyAlignment="1">
      <alignment horizontal="center" vertical="top" wrapText="1"/>
    </xf>
    <xf numFmtId="0" fontId="18" fillId="0" borderId="10" xfId="0" applyFont="1" applyBorder="1" applyAlignment="1">
      <alignment horizontal="justify" vertical="top" wrapText="1"/>
    </xf>
    <xf numFmtId="0" fontId="18" fillId="24" borderId="14" xfId="0" applyFont="1" applyFill="1" applyBorder="1" applyAlignment="1">
      <alignment horizontal="justify" vertical="top" wrapText="1"/>
    </xf>
    <xf numFmtId="0" fontId="36" fillId="24" borderId="14" xfId="0" applyFont="1" applyFill="1" applyBorder="1" applyAlignment="1">
      <alignment horizontal="justify" vertical="top" wrapText="1"/>
    </xf>
    <xf numFmtId="0" fontId="36" fillId="24" borderId="14" xfId="0" applyFont="1" applyFill="1" applyBorder="1" applyAlignment="1">
      <alignment horizontal="center" vertical="top" wrapText="1"/>
    </xf>
    <xf numFmtId="0" fontId="18" fillId="0" borderId="13" xfId="0" applyFont="1" applyBorder="1" applyAlignment="1">
      <alignment horizontal="center" vertical="top" wrapText="1"/>
    </xf>
    <xf numFmtId="49" fontId="18" fillId="0" borderId="13" xfId="0" applyNumberFormat="1" applyFont="1" applyFill="1" applyBorder="1" applyAlignment="1">
      <alignment horizontal="center" vertical="top" wrapText="1"/>
    </xf>
    <xf numFmtId="0" fontId="18" fillId="0" borderId="10" xfId="0" applyFont="1" applyFill="1" applyBorder="1" applyAlignment="1">
      <alignment horizontal="justify" vertical="top" wrapText="1"/>
    </xf>
    <xf numFmtId="49" fontId="9" fillId="0" borderId="13" xfId="0" applyNumberFormat="1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justify" vertical="top" wrapText="1"/>
    </xf>
    <xf numFmtId="0" fontId="18" fillId="24" borderId="14" xfId="0" applyFont="1" applyFill="1" applyBorder="1" applyAlignment="1">
      <alignment vertical="top" wrapText="1"/>
    </xf>
    <xf numFmtId="0" fontId="18" fillId="24" borderId="13" xfId="0" applyFont="1" applyFill="1" applyBorder="1" applyAlignment="1">
      <alignment horizontal="justify" vertical="top" wrapText="1"/>
    </xf>
    <xf numFmtId="0" fontId="18" fillId="24" borderId="12" xfId="0" applyFont="1" applyFill="1" applyBorder="1" applyAlignment="1">
      <alignment horizontal="justify" vertical="top" wrapText="1"/>
    </xf>
    <xf numFmtId="0" fontId="36" fillId="0" borderId="14" xfId="0" applyFont="1" applyFill="1" applyBorder="1" applyAlignment="1">
      <alignment wrapText="1"/>
    </xf>
    <xf numFmtId="0" fontId="36" fillId="0" borderId="14" xfId="0" applyFont="1" applyBorder="1" applyAlignment="1">
      <alignment horizontal="justify" vertical="top" wrapText="1"/>
    </xf>
    <xf numFmtId="49" fontId="18" fillId="0" borderId="14" xfId="0" applyNumberFormat="1" applyFont="1" applyBorder="1" applyAlignment="1">
      <alignment horizontal="center" vertical="top" wrapText="1"/>
    </xf>
    <xf numFmtId="0" fontId="18" fillId="0" borderId="14" xfId="0" applyFont="1" applyFill="1" applyBorder="1" applyAlignment="1">
      <alignment horizontal="justify" vertical="top" wrapText="1"/>
    </xf>
    <xf numFmtId="49" fontId="9" fillId="0" borderId="14" xfId="0" applyNumberFormat="1" applyFont="1" applyBorder="1" applyAlignment="1">
      <alignment horizontal="center" vertical="top" wrapText="1"/>
    </xf>
    <xf numFmtId="0" fontId="9" fillId="0" borderId="15" xfId="0" applyFont="1" applyBorder="1" applyAlignment="1">
      <alignment horizontal="justify" vertical="top" wrapText="1"/>
    </xf>
    <xf numFmtId="0" fontId="18" fillId="0" borderId="15" xfId="0" applyFont="1" applyBorder="1" applyAlignment="1">
      <alignment horizontal="justify" vertical="top" wrapText="1"/>
    </xf>
    <xf numFmtId="0" fontId="9" fillId="0" borderId="14" xfId="0" applyFont="1" applyBorder="1" applyAlignment="1">
      <alignment horizontal="justify" vertical="top" wrapText="1"/>
    </xf>
    <xf numFmtId="0" fontId="18" fillId="0" borderId="14" xfId="0" applyFont="1" applyBorder="1" applyAlignment="1">
      <alignment horizontal="justify" vertical="top" wrapText="1"/>
    </xf>
    <xf numFmtId="49" fontId="37" fillId="0" borderId="13" xfId="0" applyNumberFormat="1" applyFont="1" applyBorder="1" applyAlignment="1">
      <alignment horizontal="center" vertical="top" wrapText="1"/>
    </xf>
    <xf numFmtId="0" fontId="37" fillId="0" borderId="10" xfId="0" applyFont="1" applyBorder="1" applyAlignment="1">
      <alignment horizontal="justify" vertical="top" wrapText="1"/>
    </xf>
    <xf numFmtId="0" fontId="9" fillId="0" borderId="10" xfId="42" applyFont="1" applyBorder="1" applyAlignment="1" applyProtection="1">
      <alignment horizontal="justify" vertical="top" wrapText="1"/>
      <protection/>
    </xf>
    <xf numFmtId="2" fontId="9" fillId="0" borderId="10" xfId="0" applyNumberFormat="1" applyFont="1" applyFill="1" applyBorder="1" applyAlignment="1">
      <alignment horizontal="right" vertical="top" wrapText="1"/>
    </xf>
    <xf numFmtId="184" fontId="18" fillId="0" borderId="10" xfId="0" applyNumberFormat="1" applyFont="1" applyFill="1" applyBorder="1" applyAlignment="1">
      <alignment horizontal="right" vertical="top" wrapText="1"/>
    </xf>
    <xf numFmtId="2" fontId="18" fillId="0" borderId="10" xfId="0" applyNumberFormat="1" applyFont="1" applyFill="1" applyBorder="1" applyAlignment="1">
      <alignment horizontal="right" vertical="top" wrapText="1"/>
    </xf>
    <xf numFmtId="184" fontId="9" fillId="0" borderId="10" xfId="0" applyNumberFormat="1" applyFont="1" applyFill="1" applyBorder="1" applyAlignment="1">
      <alignment horizontal="right" vertical="top" wrapText="1"/>
    </xf>
    <xf numFmtId="2" fontId="18" fillId="0" borderId="10" xfId="0" applyNumberFormat="1" applyFont="1" applyFill="1" applyBorder="1" applyAlignment="1">
      <alignment horizontal="right" wrapText="1"/>
    </xf>
    <xf numFmtId="184" fontId="18" fillId="0" borderId="10" xfId="0" applyNumberFormat="1" applyFont="1" applyFill="1" applyBorder="1" applyAlignment="1">
      <alignment horizontal="right" wrapText="1"/>
    </xf>
    <xf numFmtId="2" fontId="18" fillId="0" borderId="14" xfId="0" applyNumberFormat="1" applyFont="1" applyFill="1" applyBorder="1" applyAlignment="1">
      <alignment horizontal="right" wrapText="1"/>
    </xf>
    <xf numFmtId="2" fontId="18" fillId="0" borderId="13" xfId="0" applyNumberFormat="1" applyFont="1" applyFill="1" applyBorder="1" applyAlignment="1">
      <alignment horizontal="right" vertical="top" wrapText="1"/>
    </xf>
    <xf numFmtId="2" fontId="18" fillId="0" borderId="14" xfId="0" applyNumberFormat="1" applyFont="1" applyFill="1" applyBorder="1" applyAlignment="1">
      <alignment horizontal="right" vertical="top" wrapText="1"/>
    </xf>
    <xf numFmtId="2" fontId="18" fillId="0" borderId="15" xfId="0" applyNumberFormat="1" applyFont="1" applyFill="1" applyBorder="1" applyAlignment="1">
      <alignment horizontal="right" wrapText="1"/>
    </xf>
    <xf numFmtId="2" fontId="18" fillId="0" borderId="15" xfId="0" applyNumberFormat="1" applyFont="1" applyFill="1" applyBorder="1" applyAlignment="1">
      <alignment horizontal="right" vertical="top" wrapText="1"/>
    </xf>
    <xf numFmtId="184" fontId="18" fillId="0" borderId="15" xfId="0" applyNumberFormat="1" applyFont="1" applyFill="1" applyBorder="1" applyAlignment="1">
      <alignment horizontal="right" wrapText="1"/>
    </xf>
    <xf numFmtId="2" fontId="9" fillId="0" borderId="15" xfId="0" applyNumberFormat="1" applyFont="1" applyFill="1" applyBorder="1" applyAlignment="1">
      <alignment horizontal="right" vertical="top" wrapText="1"/>
    </xf>
    <xf numFmtId="2" fontId="9" fillId="0" borderId="10" xfId="0" applyNumberFormat="1" applyFont="1" applyFill="1" applyBorder="1" applyAlignment="1">
      <alignment horizontal="right" wrapText="1"/>
    </xf>
    <xf numFmtId="49" fontId="18" fillId="0" borderId="14" xfId="0" applyNumberFormat="1" applyFont="1" applyBorder="1" applyAlignment="1">
      <alignment horizontal="right" vertical="top" wrapText="1"/>
    </xf>
    <xf numFmtId="2" fontId="37" fillId="0" borderId="10" xfId="0" applyNumberFormat="1" applyFont="1" applyFill="1" applyBorder="1" applyAlignment="1">
      <alignment horizontal="right" vertical="top" wrapText="1"/>
    </xf>
    <xf numFmtId="2" fontId="9" fillId="0" borderId="14" xfId="0" applyNumberFormat="1" applyFont="1" applyBorder="1" applyAlignment="1">
      <alignment/>
    </xf>
    <xf numFmtId="0" fontId="38" fillId="0" borderId="0" xfId="0" applyFont="1" applyAlignment="1">
      <alignment horizontal="right"/>
    </xf>
    <xf numFmtId="184" fontId="9" fillId="0" borderId="15" xfId="0" applyNumberFormat="1" applyFont="1" applyFill="1" applyBorder="1" applyAlignment="1">
      <alignment horizontal="right" vertical="top" wrapText="1"/>
    </xf>
    <xf numFmtId="0" fontId="10" fillId="0" borderId="16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6" xfId="0" applyFont="1" applyBorder="1" applyAlignment="1">
      <alignment/>
    </xf>
    <xf numFmtId="0" fontId="7" fillId="0" borderId="16" xfId="0" applyFont="1" applyBorder="1" applyAlignment="1">
      <alignment vertical="center"/>
    </xf>
    <xf numFmtId="0" fontId="7" fillId="0" borderId="16" xfId="0" applyFont="1" applyBorder="1" applyAlignment="1">
      <alignment/>
    </xf>
    <xf numFmtId="2" fontId="7" fillId="0" borderId="17" xfId="0" applyNumberFormat="1" applyFont="1" applyBorder="1" applyAlignment="1">
      <alignment horizontal="right" vertical="center"/>
    </xf>
    <xf numFmtId="0" fontId="7" fillId="0" borderId="16" xfId="0" applyFont="1" applyBorder="1" applyAlignment="1">
      <alignment vertical="top" wrapText="1"/>
    </xf>
    <xf numFmtId="0" fontId="7" fillId="0" borderId="16" xfId="0" applyFont="1" applyFill="1" applyBorder="1" applyAlignment="1">
      <alignment vertical="top" wrapText="1"/>
    </xf>
    <xf numFmtId="0" fontId="7" fillId="0" borderId="18" xfId="0" applyFont="1" applyBorder="1" applyAlignment="1">
      <alignment/>
    </xf>
    <xf numFmtId="0" fontId="10" fillId="0" borderId="19" xfId="0" applyFont="1" applyBorder="1" applyAlignment="1">
      <alignment/>
    </xf>
    <xf numFmtId="2" fontId="10" fillId="0" borderId="19" xfId="0" applyNumberFormat="1" applyFont="1" applyBorder="1" applyAlignment="1">
      <alignment/>
    </xf>
    <xf numFmtId="0" fontId="18" fillId="0" borderId="10" xfId="0" applyFont="1" applyBorder="1" applyAlignment="1">
      <alignment horizontal="center" vertical="top" wrapText="1"/>
    </xf>
    <xf numFmtId="0" fontId="18" fillId="0" borderId="10" xfId="0" applyFont="1" applyFill="1" applyBorder="1" applyAlignment="1">
      <alignment horizontal="center" vertical="top" wrapText="1"/>
    </xf>
    <xf numFmtId="0" fontId="37" fillId="0" borderId="10" xfId="0" applyFont="1" applyFill="1" applyBorder="1" applyAlignment="1">
      <alignment horizontal="center" vertical="top" wrapText="1"/>
    </xf>
    <xf numFmtId="0" fontId="37" fillId="0" borderId="10" xfId="0" applyFont="1" applyBorder="1" applyAlignment="1">
      <alignment horizontal="center" vertical="top" wrapText="1"/>
    </xf>
    <xf numFmtId="0" fontId="18" fillId="24" borderId="13" xfId="0" applyFont="1" applyFill="1" applyBorder="1" applyAlignment="1">
      <alignment vertical="top" wrapText="1"/>
    </xf>
    <xf numFmtId="184" fontId="9" fillId="0" borderId="10" xfId="0" applyNumberFormat="1" applyFont="1" applyFill="1" applyBorder="1" applyAlignment="1">
      <alignment horizontal="right" wrapText="1"/>
    </xf>
    <xf numFmtId="0" fontId="37" fillId="0" borderId="15" xfId="0" applyFont="1" applyBorder="1" applyAlignment="1">
      <alignment horizontal="center" vertical="top" wrapText="1"/>
    </xf>
    <xf numFmtId="184" fontId="9" fillId="0" borderId="15" xfId="0" applyNumberFormat="1" applyFont="1" applyFill="1" applyBorder="1" applyAlignment="1">
      <alignment horizontal="right" wrapText="1"/>
    </xf>
    <xf numFmtId="184" fontId="18" fillId="0" borderId="10" xfId="0" applyNumberFormat="1" applyFont="1" applyFill="1" applyBorder="1" applyAlignment="1">
      <alignment horizontal="left" vertical="top" wrapText="1"/>
    </xf>
    <xf numFmtId="0" fontId="18" fillId="24" borderId="14" xfId="0" applyFont="1" applyFill="1" applyBorder="1" applyAlignment="1">
      <alignment wrapText="1"/>
    </xf>
    <xf numFmtId="184" fontId="18" fillId="0" borderId="10" xfId="0" applyNumberFormat="1" applyFont="1" applyFill="1" applyBorder="1" applyAlignment="1">
      <alignment horizontal="right"/>
    </xf>
    <xf numFmtId="2" fontId="18" fillId="0" borderId="10" xfId="0" applyNumberFormat="1" applyFont="1" applyFill="1" applyBorder="1" applyAlignment="1">
      <alignment horizontal="right"/>
    </xf>
    <xf numFmtId="49" fontId="41" fillId="0" borderId="13" xfId="0" applyNumberFormat="1" applyFont="1" applyBorder="1" applyAlignment="1">
      <alignment horizontal="justify" vertical="top" wrapText="1"/>
    </xf>
    <xf numFmtId="0" fontId="9" fillId="0" borderId="14" xfId="42" applyFont="1" applyBorder="1" applyAlignment="1" applyProtection="1">
      <alignment horizontal="center" vertical="top" wrapText="1"/>
      <protection/>
    </xf>
    <xf numFmtId="2" fontId="37" fillId="0" borderId="10" xfId="0" applyNumberFormat="1" applyFont="1" applyFill="1" applyBorder="1" applyAlignment="1">
      <alignment horizontal="right" wrapText="1"/>
    </xf>
    <xf numFmtId="184" fontId="37" fillId="0" borderId="10" xfId="0" applyNumberFormat="1" applyFont="1" applyFill="1" applyBorder="1" applyAlignment="1">
      <alignment horizontal="right" wrapText="1"/>
    </xf>
    <xf numFmtId="49" fontId="39" fillId="0" borderId="13" xfId="42" applyNumberFormat="1" applyFont="1" applyFill="1" applyBorder="1" applyAlignment="1" applyProtection="1">
      <alignment horizontal="center" vertical="center" wrapText="1"/>
      <protection/>
    </xf>
    <xf numFmtId="49" fontId="9" fillId="0" borderId="13" xfId="0" applyNumberFormat="1" applyFont="1" applyFill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49" fontId="18" fillId="0" borderId="13" xfId="0" applyNumberFormat="1" applyFont="1" applyFill="1" applyBorder="1" applyAlignment="1">
      <alignment horizontal="center" vertical="center" wrapText="1"/>
    </xf>
    <xf numFmtId="49" fontId="18" fillId="0" borderId="13" xfId="0" applyNumberFormat="1" applyFont="1" applyBorder="1" applyAlignment="1">
      <alignment horizontal="center" vertical="center" wrapText="1"/>
    </xf>
    <xf numFmtId="49" fontId="37" fillId="0" borderId="13" xfId="0" applyNumberFormat="1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49" fontId="37" fillId="0" borderId="14" xfId="0" applyNumberFormat="1" applyFont="1" applyBorder="1" applyAlignment="1">
      <alignment horizontal="center" vertical="center" wrapText="1"/>
    </xf>
    <xf numFmtId="49" fontId="37" fillId="0" borderId="13" xfId="0" applyNumberFormat="1" applyFont="1" applyFill="1" applyBorder="1" applyAlignment="1">
      <alignment horizontal="center" vertical="center" wrapText="1"/>
    </xf>
    <xf numFmtId="0" fontId="37" fillId="0" borderId="13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32" fillId="0" borderId="0" xfId="0" applyFont="1" applyAlignment="1">
      <alignment vertical="top" wrapText="1"/>
    </xf>
    <xf numFmtId="49" fontId="7" fillId="0" borderId="0" xfId="0" applyNumberFormat="1" applyFont="1" applyAlignment="1">
      <alignment/>
    </xf>
    <xf numFmtId="0" fontId="43" fillId="0" borderId="0" xfId="0" applyFont="1" applyAlignment="1">
      <alignment/>
    </xf>
    <xf numFmtId="49" fontId="7" fillId="0" borderId="0" xfId="0" applyNumberFormat="1" applyFont="1" applyAlignment="1">
      <alignment horizontal="right"/>
    </xf>
    <xf numFmtId="0" fontId="44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49" fontId="10" fillId="0" borderId="13" xfId="0" applyNumberFormat="1" applyFont="1" applyBorder="1" applyAlignment="1">
      <alignment horizontal="center" wrapText="1"/>
    </xf>
    <xf numFmtId="0" fontId="10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wrapText="1"/>
    </xf>
    <xf numFmtId="49" fontId="7" fillId="0" borderId="13" xfId="0" applyNumberFormat="1" applyFont="1" applyBorder="1" applyAlignment="1">
      <alignment horizontal="center" wrapText="1"/>
    </xf>
    <xf numFmtId="0" fontId="10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center" wrapText="1"/>
    </xf>
    <xf numFmtId="49" fontId="7" fillId="0" borderId="14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top" wrapText="1"/>
    </xf>
    <xf numFmtId="0" fontId="7" fillId="0" borderId="15" xfId="0" applyFont="1" applyFill="1" applyBorder="1" applyAlignment="1">
      <alignment horizontal="justify" vertical="top" wrapText="1"/>
    </xf>
    <xf numFmtId="1" fontId="7" fillId="0" borderId="15" xfId="0" applyNumberFormat="1" applyFont="1" applyBorder="1" applyAlignment="1">
      <alignment horizontal="center" wrapText="1"/>
    </xf>
    <xf numFmtId="1" fontId="7" fillId="0" borderId="10" xfId="0" applyNumberFormat="1" applyFont="1" applyBorder="1" applyAlignment="1">
      <alignment horizontal="center" wrapText="1"/>
    </xf>
    <xf numFmtId="49" fontId="7" fillId="0" borderId="13" xfId="0" applyNumberFormat="1" applyFont="1" applyFill="1" applyBorder="1" applyAlignment="1">
      <alignment horizontal="center" vertical="center" wrapText="1"/>
    </xf>
    <xf numFmtId="185" fontId="7" fillId="0" borderId="10" xfId="0" applyNumberFormat="1" applyFont="1" applyBorder="1" applyAlignment="1">
      <alignment horizontal="justify" vertical="top" wrapText="1"/>
    </xf>
    <xf numFmtId="0" fontId="7" fillId="0" borderId="10" xfId="0" applyFont="1" applyFill="1" applyBorder="1" applyAlignment="1">
      <alignment horizontal="justify" vertical="top" wrapText="1"/>
    </xf>
    <xf numFmtId="1" fontId="7" fillId="0" borderId="14" xfId="0" applyNumberFormat="1" applyFont="1" applyFill="1" applyBorder="1" applyAlignment="1">
      <alignment horizontal="center" wrapText="1"/>
    </xf>
    <xf numFmtId="185" fontId="7" fillId="0" borderId="14" xfId="0" applyNumberFormat="1" applyFont="1" applyFill="1" applyBorder="1" applyAlignment="1">
      <alignment horizontal="justify" vertical="top" wrapText="1"/>
    </xf>
    <xf numFmtId="0" fontId="10" fillId="0" borderId="15" xfId="0" applyFont="1" applyFill="1" applyBorder="1" applyAlignment="1">
      <alignment horizontal="left" vertical="top" wrapText="1"/>
    </xf>
    <xf numFmtId="185" fontId="7" fillId="0" borderId="15" xfId="0" applyNumberFormat="1" applyFont="1" applyBorder="1" applyAlignment="1">
      <alignment horizontal="justify" vertical="top" wrapText="1"/>
    </xf>
    <xf numFmtId="0" fontId="7" fillId="0" borderId="10" xfId="0" applyFont="1" applyFill="1" applyBorder="1" applyAlignment="1">
      <alignment horizontal="center" wrapText="1"/>
    </xf>
    <xf numFmtId="188" fontId="14" fillId="0" borderId="0" xfId="0" applyNumberFormat="1" applyFont="1" applyAlignment="1">
      <alignment/>
    </xf>
    <xf numFmtId="0" fontId="0" fillId="0" borderId="0" xfId="0" applyBorder="1" applyAlignment="1">
      <alignment/>
    </xf>
    <xf numFmtId="184" fontId="7" fillId="0" borderId="10" xfId="0" applyNumberFormat="1" applyFont="1" applyBorder="1" applyAlignment="1">
      <alignment horizontal="center" wrapText="1"/>
    </xf>
    <xf numFmtId="184" fontId="7" fillId="0" borderId="15" xfId="0" applyNumberFormat="1" applyFont="1" applyBorder="1" applyAlignment="1">
      <alignment horizontal="center" wrapText="1"/>
    </xf>
    <xf numFmtId="184" fontId="10" fillId="0" borderId="10" xfId="0" applyNumberFormat="1" applyFont="1" applyBorder="1" applyAlignment="1">
      <alignment horizontal="center" wrapText="1"/>
    </xf>
    <xf numFmtId="184" fontId="7" fillId="0" borderId="14" xfId="0" applyNumberFormat="1" applyFont="1" applyFill="1" applyBorder="1" applyAlignment="1">
      <alignment horizontal="center" wrapText="1"/>
    </xf>
    <xf numFmtId="2" fontId="37" fillId="0" borderId="13" xfId="0" applyNumberFormat="1" applyFont="1" applyFill="1" applyBorder="1" applyAlignment="1">
      <alignment horizontal="right" vertical="center" wrapText="1"/>
    </xf>
    <xf numFmtId="184" fontId="37" fillId="0" borderId="10" xfId="0" applyNumberFormat="1" applyFont="1" applyFill="1" applyBorder="1" applyAlignment="1">
      <alignment horizontal="center" vertical="top" wrapText="1"/>
    </xf>
    <xf numFmtId="0" fontId="9" fillId="0" borderId="14" xfId="0" applyFont="1" applyFill="1" applyBorder="1" applyAlignment="1">
      <alignment horizontal="justify" vertical="top" wrapText="1"/>
    </xf>
    <xf numFmtId="184" fontId="7" fillId="0" borderId="10" xfId="0" applyNumberFormat="1" applyFont="1" applyFill="1" applyBorder="1" applyAlignment="1">
      <alignment horizontal="center" wrapText="1"/>
    </xf>
    <xf numFmtId="185" fontId="7" fillId="0" borderId="10" xfId="0" applyNumberFormat="1" applyFont="1" applyFill="1" applyBorder="1" applyAlignment="1">
      <alignment horizontal="justify" vertical="top" wrapText="1"/>
    </xf>
    <xf numFmtId="1" fontId="7" fillId="0" borderId="10" xfId="0" applyNumberFormat="1" applyFont="1" applyFill="1" applyBorder="1" applyAlignment="1">
      <alignment horizontal="center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6" xfId="0" applyFont="1" applyBorder="1" applyAlignment="1">
      <alignment vertical="top" wrapText="1"/>
    </xf>
    <xf numFmtId="0" fontId="9" fillId="0" borderId="0" xfId="0" applyFont="1" applyAlignment="1">
      <alignment/>
    </xf>
    <xf numFmtId="0" fontId="4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vertical="top" wrapText="1"/>
    </xf>
    <xf numFmtId="0" fontId="3" fillId="0" borderId="11" xfId="0" applyFont="1" applyBorder="1" applyAlignment="1">
      <alignment vertical="top"/>
    </xf>
    <xf numFmtId="0" fontId="4" fillId="0" borderId="11" xfId="0" applyFont="1" applyBorder="1" applyAlignment="1">
      <alignment vertical="top"/>
    </xf>
    <xf numFmtId="0" fontId="4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184" fontId="10" fillId="0" borderId="11" xfId="0" applyNumberFormat="1" applyFont="1" applyBorder="1" applyAlignment="1">
      <alignment horizontal="center"/>
    </xf>
    <xf numFmtId="0" fontId="4" fillId="0" borderId="11" xfId="0" applyFont="1" applyBorder="1" applyAlignment="1">
      <alignment vertical="top" wrapText="1"/>
    </xf>
    <xf numFmtId="2" fontId="18" fillId="0" borderId="10" xfId="0" applyNumberFormat="1" applyFont="1" applyFill="1" applyBorder="1" applyAlignment="1">
      <alignment horizontal="right" vertical="center" wrapText="1"/>
    </xf>
    <xf numFmtId="184" fontId="18" fillId="0" borderId="10" xfId="0" applyNumberFormat="1" applyFont="1" applyFill="1" applyBorder="1" applyAlignment="1">
      <alignment horizontal="right" vertical="center" wrapText="1"/>
    </xf>
    <xf numFmtId="2" fontId="18" fillId="0" borderId="14" xfId="0" applyNumberFormat="1" applyFont="1" applyFill="1" applyBorder="1" applyAlignment="1">
      <alignment horizontal="right" vertical="center" wrapText="1"/>
    </xf>
    <xf numFmtId="2" fontId="9" fillId="0" borderId="10" xfId="0" applyNumberFormat="1" applyFont="1" applyFill="1" applyBorder="1" applyAlignment="1">
      <alignment horizontal="right" vertical="center" wrapText="1"/>
    </xf>
    <xf numFmtId="184" fontId="9" fillId="0" borderId="10" xfId="0" applyNumberFormat="1" applyFont="1" applyFill="1" applyBorder="1" applyAlignment="1">
      <alignment horizontal="right" vertical="center" wrapText="1"/>
    </xf>
    <xf numFmtId="2" fontId="9" fillId="0" borderId="15" xfId="0" applyNumberFormat="1" applyFont="1" applyFill="1" applyBorder="1" applyAlignment="1">
      <alignment horizontal="right" vertical="center" wrapText="1"/>
    </xf>
    <xf numFmtId="184" fontId="9" fillId="0" borderId="15" xfId="0" applyNumberFormat="1" applyFont="1" applyFill="1" applyBorder="1" applyAlignment="1">
      <alignment horizontal="right" vertical="center" wrapText="1"/>
    </xf>
    <xf numFmtId="2" fontId="18" fillId="0" borderId="13" xfId="0" applyNumberFormat="1" applyFont="1" applyFill="1" applyBorder="1" applyAlignment="1">
      <alignment horizontal="right" vertical="center" wrapText="1"/>
    </xf>
    <xf numFmtId="2" fontId="18" fillId="0" borderId="15" xfId="0" applyNumberFormat="1" applyFont="1" applyFill="1" applyBorder="1" applyAlignment="1">
      <alignment horizontal="right" vertical="center" wrapText="1"/>
    </xf>
    <xf numFmtId="184" fontId="18" fillId="0" borderId="15" xfId="0" applyNumberFormat="1" applyFont="1" applyFill="1" applyBorder="1" applyAlignment="1">
      <alignment horizontal="right" vertical="center" wrapText="1"/>
    </xf>
    <xf numFmtId="49" fontId="18" fillId="24" borderId="18" xfId="0" applyNumberFormat="1" applyFont="1" applyFill="1" applyBorder="1" applyAlignment="1">
      <alignment horizontal="center" vertical="center"/>
    </xf>
    <xf numFmtId="49" fontId="18" fillId="0" borderId="14" xfId="0" applyNumberFormat="1" applyFont="1" applyBorder="1" applyAlignment="1">
      <alignment horizontal="center" vertical="center" wrapText="1"/>
    </xf>
    <xf numFmtId="184" fontId="37" fillId="0" borderId="15" xfId="0" applyNumberFormat="1" applyFont="1" applyFill="1" applyBorder="1" applyAlignment="1">
      <alignment horizontal="right" vertical="center" wrapText="1"/>
    </xf>
    <xf numFmtId="2" fontId="37" fillId="0" borderId="10" xfId="0" applyNumberFormat="1" applyFont="1" applyFill="1" applyBorder="1" applyAlignment="1">
      <alignment horizontal="right" vertical="center" wrapText="1"/>
    </xf>
    <xf numFmtId="2" fontId="10" fillId="0" borderId="11" xfId="0" applyNumberFormat="1" applyFont="1" applyBorder="1" applyAlignment="1">
      <alignment horizontal="right"/>
    </xf>
    <xf numFmtId="2" fontId="7" fillId="0" borderId="11" xfId="0" applyNumberFormat="1" applyFont="1" applyBorder="1" applyAlignment="1">
      <alignment horizontal="right"/>
    </xf>
    <xf numFmtId="0" fontId="10" fillId="0" borderId="11" xfId="0" applyFont="1" applyBorder="1" applyAlignment="1">
      <alignment horizontal="right"/>
    </xf>
    <xf numFmtId="2" fontId="7" fillId="0" borderId="11" xfId="0" applyNumberFormat="1" applyFont="1" applyBorder="1" applyAlignment="1">
      <alignment horizontal="right" vertical="center"/>
    </xf>
    <xf numFmtId="2" fontId="7" fillId="0" borderId="11" xfId="0" applyNumberFormat="1" applyFont="1" applyFill="1" applyBorder="1" applyAlignment="1">
      <alignment horizontal="right"/>
    </xf>
    <xf numFmtId="2" fontId="7" fillId="0" borderId="11" xfId="0" applyNumberFormat="1" applyFont="1" applyFill="1" applyBorder="1" applyAlignment="1">
      <alignment horizontal="right" vertical="center"/>
    </xf>
    <xf numFmtId="2" fontId="7" fillId="0" borderId="11" xfId="0" applyNumberFormat="1" applyFont="1" applyFill="1" applyBorder="1" applyAlignment="1">
      <alignment horizontal="right" vertical="top"/>
    </xf>
    <xf numFmtId="2" fontId="10" fillId="0" borderId="19" xfId="0" applyNumberFormat="1" applyFont="1" applyBorder="1" applyAlignment="1">
      <alignment horizontal="right"/>
    </xf>
    <xf numFmtId="2" fontId="10" fillId="0" borderId="17" xfId="0" applyNumberFormat="1" applyFont="1" applyBorder="1" applyAlignment="1">
      <alignment horizontal="right"/>
    </xf>
    <xf numFmtId="2" fontId="7" fillId="0" borderId="17" xfId="0" applyNumberFormat="1" applyFont="1" applyBorder="1" applyAlignment="1">
      <alignment horizontal="right"/>
    </xf>
    <xf numFmtId="2" fontId="10" fillId="0" borderId="20" xfId="0" applyNumberFormat="1" applyFont="1" applyBorder="1" applyAlignment="1">
      <alignment horizontal="right"/>
    </xf>
    <xf numFmtId="2" fontId="40" fillId="0" borderId="15" xfId="0" applyNumberFormat="1" applyFont="1" applyFill="1" applyBorder="1" applyAlignment="1">
      <alignment horizontal="right" vertical="center" wrapText="1"/>
    </xf>
    <xf numFmtId="0" fontId="37" fillId="0" borderId="10" xfId="0" applyFont="1" applyFill="1" applyBorder="1" applyAlignment="1">
      <alignment horizontal="center" vertical="center" wrapText="1"/>
    </xf>
    <xf numFmtId="184" fontId="37" fillId="0" borderId="10" xfId="0" applyNumberFormat="1" applyFont="1" applyFill="1" applyBorder="1" applyAlignment="1">
      <alignment horizontal="right" vertical="center" wrapText="1"/>
    </xf>
    <xf numFmtId="0" fontId="13" fillId="0" borderId="0" xfId="0" applyFont="1" applyFill="1" applyAlignment="1">
      <alignment/>
    </xf>
    <xf numFmtId="49" fontId="18" fillId="0" borderId="21" xfId="0" applyNumberFormat="1" applyFont="1" applyFill="1" applyBorder="1" applyAlignment="1" quotePrefix="1">
      <alignment horizontal="center"/>
    </xf>
    <xf numFmtId="0" fontId="18" fillId="0" borderId="14" xfId="0" applyFont="1" applyFill="1" applyBorder="1" applyAlignment="1">
      <alignment vertical="top" wrapText="1"/>
    </xf>
    <xf numFmtId="49" fontId="18" fillId="0" borderId="14" xfId="0" applyNumberFormat="1" applyFont="1" applyFill="1" applyBorder="1" applyAlignment="1" quotePrefix="1">
      <alignment horizontal="center"/>
    </xf>
    <xf numFmtId="49" fontId="18" fillId="0" borderId="22" xfId="0" applyNumberFormat="1" applyFont="1" applyFill="1" applyBorder="1" applyAlignment="1" quotePrefix="1">
      <alignment horizontal="center"/>
    </xf>
    <xf numFmtId="0" fontId="18" fillId="0" borderId="23" xfId="0" applyFont="1" applyFill="1" applyBorder="1" applyAlignment="1">
      <alignment vertical="top" wrapText="1"/>
    </xf>
    <xf numFmtId="49" fontId="18" fillId="0" borderId="24" xfId="0" applyNumberFormat="1" applyFont="1" applyFill="1" applyBorder="1" applyAlignment="1" quotePrefix="1">
      <alignment horizontal="center"/>
    </xf>
    <xf numFmtId="0" fontId="18" fillId="0" borderId="25" xfId="0" applyFont="1" applyFill="1" applyBorder="1" applyAlignment="1">
      <alignment vertical="top" wrapText="1"/>
    </xf>
    <xf numFmtId="49" fontId="18" fillId="0" borderId="12" xfId="0" applyNumberFormat="1" applyFont="1" applyFill="1" applyBorder="1" applyAlignment="1" quotePrefix="1">
      <alignment horizontal="center"/>
    </xf>
    <xf numFmtId="0" fontId="18" fillId="0" borderId="0" xfId="0" applyFont="1" applyFill="1" applyBorder="1" applyAlignment="1">
      <alignment vertical="top" wrapText="1"/>
    </xf>
    <xf numFmtId="0" fontId="18" fillId="0" borderId="15" xfId="0" applyFont="1" applyFill="1" applyBorder="1" applyAlignment="1">
      <alignment vertical="top" wrapText="1"/>
    </xf>
    <xf numFmtId="49" fontId="18" fillId="0" borderId="26" xfId="0" applyNumberFormat="1" applyFont="1" applyFill="1" applyBorder="1" applyAlignment="1" quotePrefix="1">
      <alignment horizontal="center"/>
    </xf>
    <xf numFmtId="0" fontId="18" fillId="0" borderId="27" xfId="0" applyFont="1" applyFill="1" applyBorder="1" applyAlignment="1">
      <alignment vertical="top" wrapText="1"/>
    </xf>
    <xf numFmtId="49" fontId="18" fillId="0" borderId="28" xfId="0" applyNumberFormat="1" applyFont="1" applyFill="1" applyBorder="1" applyAlignment="1" quotePrefix="1">
      <alignment horizontal="center" vertical="center"/>
    </xf>
    <xf numFmtId="49" fontId="18" fillId="0" borderId="21" xfId="0" applyNumberFormat="1" applyFont="1" applyFill="1" applyBorder="1" applyAlignment="1" quotePrefix="1">
      <alignment horizontal="center" vertical="center"/>
    </xf>
    <xf numFmtId="49" fontId="3" fillId="0" borderId="0" xfId="0" applyNumberFormat="1" applyFont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49" fontId="25" fillId="0" borderId="0" xfId="0" applyNumberFormat="1" applyFont="1" applyAlignment="1">
      <alignment vertical="center" wrapText="1"/>
    </xf>
    <xf numFmtId="0" fontId="25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wrapText="1"/>
    </xf>
    <xf numFmtId="2" fontId="32" fillId="0" borderId="11" xfId="0" applyNumberFormat="1" applyFont="1" applyBorder="1" applyAlignment="1">
      <alignment horizontal="center" wrapText="1"/>
    </xf>
    <xf numFmtId="185" fontId="32" fillId="0" borderId="11" xfId="0" applyNumberFormat="1" applyFont="1" applyBorder="1" applyAlignment="1">
      <alignment horizontal="center" wrapText="1"/>
    </xf>
    <xf numFmtId="0" fontId="17" fillId="0" borderId="11" xfId="42" applyFont="1" applyBorder="1" applyAlignment="1" applyProtection="1">
      <alignment wrapText="1"/>
      <protection/>
    </xf>
    <xf numFmtId="2" fontId="17" fillId="0" borderId="11" xfId="0" applyNumberFormat="1" applyFont="1" applyBorder="1" applyAlignment="1">
      <alignment horizontal="center" wrapText="1"/>
    </xf>
    <xf numFmtId="0" fontId="32" fillId="0" borderId="11" xfId="0" applyFont="1" applyBorder="1" applyAlignment="1">
      <alignment/>
    </xf>
    <xf numFmtId="2" fontId="32" fillId="0" borderId="11" xfId="0" applyNumberFormat="1" applyFont="1" applyBorder="1" applyAlignment="1">
      <alignment horizontal="center"/>
    </xf>
    <xf numFmtId="49" fontId="25" fillId="0" borderId="16" xfId="0" applyNumberFormat="1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49" fontId="32" fillId="0" borderId="16" xfId="0" applyNumberFormat="1" applyFont="1" applyBorder="1" applyAlignment="1">
      <alignment horizontal="right" wrapText="1"/>
    </xf>
    <xf numFmtId="2" fontId="32" fillId="0" borderId="17" xfId="0" applyNumberFormat="1" applyFont="1" applyBorder="1" applyAlignment="1">
      <alignment horizontal="center" wrapText="1"/>
    </xf>
    <xf numFmtId="49" fontId="17" fillId="0" borderId="16" xfId="0" applyNumberFormat="1" applyFont="1" applyBorder="1" applyAlignment="1">
      <alignment horizontal="right" wrapText="1"/>
    </xf>
    <xf numFmtId="2" fontId="17" fillId="0" borderId="17" xfId="0" applyNumberFormat="1" applyFont="1" applyBorder="1" applyAlignment="1">
      <alignment horizontal="center" wrapText="1"/>
    </xf>
    <xf numFmtId="49" fontId="45" fillId="0" borderId="16" xfId="0" applyNumberFormat="1" applyFont="1" applyBorder="1" applyAlignment="1">
      <alignment horizontal="right"/>
    </xf>
    <xf numFmtId="49" fontId="17" fillId="0" borderId="18" xfId="0" applyNumberFormat="1" applyFont="1" applyBorder="1" applyAlignment="1">
      <alignment horizontal="right" wrapText="1"/>
    </xf>
    <xf numFmtId="0" fontId="17" fillId="0" borderId="19" xfId="42" applyFont="1" applyBorder="1" applyAlignment="1" applyProtection="1">
      <alignment wrapText="1"/>
      <protection/>
    </xf>
    <xf numFmtId="2" fontId="17" fillId="0" borderId="19" xfId="0" applyNumberFormat="1" applyFont="1" applyBorder="1" applyAlignment="1">
      <alignment horizontal="center" wrapText="1"/>
    </xf>
    <xf numFmtId="2" fontId="17" fillId="0" borderId="20" xfId="0" applyNumberFormat="1" applyFont="1" applyBorder="1" applyAlignment="1">
      <alignment horizontal="center" wrapText="1"/>
    </xf>
    <xf numFmtId="0" fontId="35" fillId="0" borderId="11" xfId="0" applyFont="1" applyBorder="1" applyAlignment="1">
      <alignment vertical="top" wrapText="1"/>
    </xf>
    <xf numFmtId="200" fontId="35" fillId="0" borderId="11" xfId="0" applyNumberFormat="1" applyFont="1" applyBorder="1" applyAlignment="1">
      <alignment horizontal="right" vertical="center" wrapText="1"/>
    </xf>
    <xf numFmtId="171" fontId="35" fillId="0" borderId="11" xfId="0" applyNumberFormat="1" applyFont="1" applyBorder="1" applyAlignment="1">
      <alignment horizontal="right" vertical="center" wrapText="1"/>
    </xf>
    <xf numFmtId="0" fontId="34" fillId="0" borderId="11" xfId="0" applyFont="1" applyBorder="1" applyAlignment="1">
      <alignment horizontal="justify" vertical="top" wrapText="1"/>
    </xf>
    <xf numFmtId="171" fontId="34" fillId="0" borderId="11" xfId="0" applyNumberFormat="1" applyFont="1" applyBorder="1" applyAlignment="1">
      <alignment horizontal="right" vertical="center" wrapText="1"/>
    </xf>
    <xf numFmtId="0" fontId="46" fillId="0" borderId="11" xfId="0" applyFont="1" applyBorder="1" applyAlignment="1">
      <alignment horizontal="justify" vertical="center" wrapText="1"/>
    </xf>
    <xf numFmtId="200" fontId="34" fillId="0" borderId="11" xfId="0" applyNumberFormat="1" applyFont="1" applyBorder="1" applyAlignment="1">
      <alignment horizontal="right" vertical="center" wrapText="1"/>
    </xf>
    <xf numFmtId="0" fontId="34" fillId="0" borderId="11" xfId="0" applyFont="1" applyBorder="1" applyAlignment="1">
      <alignment vertical="top" wrapText="1"/>
    </xf>
    <xf numFmtId="0" fontId="35" fillId="0" borderId="16" xfId="0" applyFont="1" applyBorder="1" applyAlignment="1">
      <alignment horizontal="center" vertical="center" wrapText="1"/>
    </xf>
    <xf numFmtId="0" fontId="34" fillId="0" borderId="16" xfId="0" applyFont="1" applyBorder="1" applyAlignment="1">
      <alignment horizontal="center" vertical="center" wrapText="1"/>
    </xf>
    <xf numFmtId="0" fontId="35" fillId="0" borderId="18" xfId="0" applyFont="1" applyBorder="1" applyAlignment="1">
      <alignment horizontal="center" vertical="top" wrapText="1"/>
    </xf>
    <xf numFmtId="0" fontId="35" fillId="0" borderId="19" xfId="0" applyFont="1" applyBorder="1" applyAlignment="1">
      <alignment vertical="top" wrapText="1"/>
    </xf>
    <xf numFmtId="200" fontId="35" fillId="0" borderId="19" xfId="0" applyNumberFormat="1" applyFont="1" applyBorder="1" applyAlignment="1">
      <alignment horizontal="right" vertical="center" wrapText="1"/>
    </xf>
    <xf numFmtId="171" fontId="35" fillId="0" borderId="19" xfId="0" applyNumberFormat="1" applyFont="1" applyBorder="1" applyAlignment="1">
      <alignment horizontal="right" vertical="center" wrapText="1"/>
    </xf>
    <xf numFmtId="0" fontId="34" fillId="0" borderId="22" xfId="0" applyFont="1" applyBorder="1" applyAlignment="1">
      <alignment horizontal="center" vertical="top" wrapText="1"/>
    </xf>
    <xf numFmtId="0" fontId="34" fillId="0" borderId="29" xfId="0" applyFont="1" applyBorder="1" applyAlignment="1">
      <alignment horizontal="center" vertical="top" wrapText="1"/>
    </xf>
    <xf numFmtId="0" fontId="46" fillId="0" borderId="29" xfId="0" applyFont="1" applyBorder="1" applyAlignment="1">
      <alignment horizontal="center" vertical="top" wrapText="1"/>
    </xf>
    <xf numFmtId="49" fontId="17" fillId="0" borderId="0" xfId="0" applyNumberFormat="1" applyFont="1" applyBorder="1" applyAlignment="1">
      <alignment horizontal="right" wrapText="1"/>
    </xf>
    <xf numFmtId="0" fontId="17" fillId="0" borderId="0" xfId="42" applyFont="1" applyBorder="1" applyAlignment="1" applyProtection="1">
      <alignment wrapText="1"/>
      <protection/>
    </xf>
    <xf numFmtId="2" fontId="17" fillId="0" borderId="0" xfId="0" applyNumberFormat="1" applyFont="1" applyBorder="1" applyAlignment="1">
      <alignment horizontal="center" wrapText="1"/>
    </xf>
    <xf numFmtId="0" fontId="32" fillId="0" borderId="0" xfId="0" applyFont="1" applyAlignment="1">
      <alignment/>
    </xf>
    <xf numFmtId="0" fontId="10" fillId="0" borderId="0" xfId="0" applyFont="1" applyAlignment="1">
      <alignment/>
    </xf>
    <xf numFmtId="0" fontId="7" fillId="0" borderId="14" xfId="0" applyFont="1" applyFill="1" applyBorder="1" applyAlignment="1">
      <alignment horizontal="justify" vertical="top" wrapText="1"/>
    </xf>
    <xf numFmtId="49" fontId="7" fillId="0" borderId="13" xfId="0" applyNumberFormat="1" applyFont="1" applyFill="1" applyBorder="1" applyAlignment="1">
      <alignment horizontal="center" wrapText="1"/>
    </xf>
    <xf numFmtId="0" fontId="42" fillId="0" borderId="11" xfId="0" applyFont="1" applyBorder="1" applyAlignment="1">
      <alignment horizontal="center" vertical="center" wrapText="1"/>
    </xf>
    <xf numFmtId="0" fontId="25" fillId="0" borderId="30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7" fillId="0" borderId="0" xfId="0" applyFont="1" applyAlignment="1">
      <alignment wrapText="1"/>
    </xf>
    <xf numFmtId="0" fontId="3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2" fillId="0" borderId="0" xfId="0" applyFont="1" applyBorder="1" applyAlignment="1">
      <alignment horizontal="right"/>
    </xf>
    <xf numFmtId="0" fontId="42" fillId="0" borderId="31" xfId="0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 wrapText="1"/>
    </xf>
    <xf numFmtId="0" fontId="42" fillId="0" borderId="18" xfId="0" applyFont="1" applyBorder="1" applyAlignment="1">
      <alignment horizontal="center" vertical="center" wrapText="1"/>
    </xf>
    <xf numFmtId="0" fontId="42" fillId="0" borderId="32" xfId="0" applyFont="1" applyBorder="1" applyAlignment="1">
      <alignment horizontal="center" vertical="center" wrapText="1"/>
    </xf>
    <xf numFmtId="49" fontId="25" fillId="0" borderId="31" xfId="0" applyNumberFormat="1" applyFont="1" applyBorder="1" applyAlignment="1">
      <alignment horizontal="center" vertical="center" wrapText="1"/>
    </xf>
    <xf numFmtId="49" fontId="25" fillId="0" borderId="16" xfId="0" applyNumberFormat="1" applyFont="1" applyBorder="1" applyAlignment="1">
      <alignment horizontal="center" vertical="center" wrapText="1"/>
    </xf>
    <xf numFmtId="0" fontId="25" fillId="0" borderId="32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49" fontId="17" fillId="0" borderId="0" xfId="0" applyNumberFormat="1" applyFont="1" applyAlignment="1">
      <alignment horizontal="center"/>
    </xf>
    <xf numFmtId="0" fontId="10" fillId="0" borderId="21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49" fontId="25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42" fillId="0" borderId="19" xfId="0" applyFont="1" applyBorder="1" applyAlignment="1">
      <alignment horizontal="center" vertical="center" wrapText="1"/>
    </xf>
    <xf numFmtId="171" fontId="35" fillId="0" borderId="11" xfId="0" applyNumberFormat="1" applyFont="1" applyBorder="1" applyAlignment="1">
      <alignment horizontal="right" vertical="center" wrapText="1"/>
    </xf>
    <xf numFmtId="184" fontId="35" fillId="0" borderId="11" xfId="0" applyNumberFormat="1" applyFont="1" applyBorder="1" applyAlignment="1">
      <alignment horizontal="right" wrapText="1"/>
    </xf>
    <xf numFmtId="184" fontId="35" fillId="0" borderId="17" xfId="0" applyNumberFormat="1" applyFont="1" applyBorder="1" applyAlignment="1">
      <alignment horizontal="right" wrapText="1"/>
    </xf>
    <xf numFmtId="171" fontId="34" fillId="0" borderId="11" xfId="0" applyNumberFormat="1" applyFont="1" applyBorder="1" applyAlignment="1">
      <alignment horizontal="right" vertical="center" wrapText="1"/>
    </xf>
    <xf numFmtId="184" fontId="34" fillId="0" borderId="11" xfId="0" applyNumberFormat="1" applyFont="1" applyBorder="1" applyAlignment="1">
      <alignment horizontal="right" wrapText="1"/>
    </xf>
    <xf numFmtId="184" fontId="34" fillId="0" borderId="17" xfId="0" applyNumberFormat="1" applyFont="1" applyBorder="1" applyAlignment="1">
      <alignment horizontal="right" wrapText="1"/>
    </xf>
    <xf numFmtId="0" fontId="42" fillId="0" borderId="30" xfId="0" applyFont="1" applyBorder="1" applyAlignment="1">
      <alignment horizontal="center" vertical="center" wrapText="1"/>
    </xf>
    <xf numFmtId="0" fontId="42" fillId="0" borderId="17" xfId="0" applyFont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 wrapText="1"/>
    </xf>
    <xf numFmtId="0" fontId="46" fillId="0" borderId="29" xfId="0" applyFont="1" applyBorder="1" applyAlignment="1">
      <alignment horizontal="center" vertical="top" wrapText="1"/>
    </xf>
    <xf numFmtId="0" fontId="34" fillId="0" borderId="29" xfId="0" applyFont="1" applyBorder="1" applyAlignment="1">
      <alignment horizontal="center" vertical="top" wrapText="1"/>
    </xf>
    <xf numFmtId="0" fontId="34" fillId="0" borderId="33" xfId="0" applyFont="1" applyBorder="1" applyAlignment="1">
      <alignment horizontal="center" vertical="top" wrapText="1"/>
    </xf>
    <xf numFmtId="171" fontId="35" fillId="0" borderId="19" xfId="0" applyNumberFormat="1" applyFont="1" applyBorder="1" applyAlignment="1">
      <alignment horizontal="right" vertical="center" wrapText="1"/>
    </xf>
    <xf numFmtId="184" fontId="35" fillId="0" borderId="19" xfId="0" applyNumberFormat="1" applyFont="1" applyBorder="1" applyAlignment="1">
      <alignment horizontal="right" wrapText="1"/>
    </xf>
    <xf numFmtId="184" fontId="35" fillId="0" borderId="20" xfId="0" applyNumberFormat="1" applyFont="1" applyBorder="1" applyAlignment="1">
      <alignment horizontal="right" wrapText="1"/>
    </xf>
    <xf numFmtId="0" fontId="10" fillId="0" borderId="0" xfId="0" applyFont="1" applyAlignment="1">
      <alignment horizontal="left" wrapText="1"/>
    </xf>
    <xf numFmtId="0" fontId="2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2" fillId="0" borderId="34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wrapText="1"/>
    </xf>
    <xf numFmtId="0" fontId="8" fillId="0" borderId="35" xfId="0" applyFont="1" applyBorder="1" applyAlignment="1">
      <alignment horizontal="center" wrapText="1"/>
    </xf>
    <xf numFmtId="0" fontId="8" fillId="0" borderId="15" xfId="0" applyFont="1" applyBorder="1" applyAlignment="1">
      <alignment horizont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wrapText="1"/>
    </xf>
    <xf numFmtId="0" fontId="8" fillId="0" borderId="37" xfId="0" applyFont="1" applyBorder="1" applyAlignment="1">
      <alignment horizontal="center" wrapText="1"/>
    </xf>
    <xf numFmtId="0" fontId="8" fillId="0" borderId="38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0" fillId="0" borderId="34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4" fillId="0" borderId="2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wrapText="1"/>
    </xf>
    <xf numFmtId="0" fontId="4" fillId="0" borderId="39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38" xfId="0" applyFont="1" applyBorder="1" applyAlignment="1">
      <alignment horizontal="center" wrapText="1"/>
    </xf>
    <xf numFmtId="0" fontId="4" fillId="0" borderId="40" xfId="0" applyFont="1" applyBorder="1" applyAlignment="1">
      <alignment horizont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wrapText="1"/>
    </xf>
    <xf numFmtId="0" fontId="4" fillId="0" borderId="41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10" fillId="0" borderId="43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10" fillId="0" borderId="45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0" fontId="9" fillId="0" borderId="0" xfId="0" applyFont="1" applyAlignment="1">
      <alignment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view="pageBreakPreview" zoomScale="60" zoomScaleNormal="75" zoomScalePageLayoutView="0" workbookViewId="0" topLeftCell="A1">
      <selection activeCell="D15" sqref="D15"/>
    </sheetView>
  </sheetViews>
  <sheetFormatPr defaultColWidth="9.00390625" defaultRowHeight="12.75"/>
  <cols>
    <col min="1" max="1" width="16.75390625" style="0" customWidth="1"/>
    <col min="2" max="2" width="29.875" style="0" customWidth="1"/>
    <col min="3" max="3" width="34.875" style="0" customWidth="1"/>
    <col min="4" max="4" width="13.75390625" style="0" customWidth="1"/>
    <col min="5" max="5" width="24.50390625" style="0" customWidth="1"/>
    <col min="6" max="6" width="15.875" style="0" customWidth="1"/>
    <col min="7" max="7" width="18.50390625" style="0" customWidth="1"/>
  </cols>
  <sheetData>
    <row r="1" spans="1:8" ht="15">
      <c r="A1" s="174"/>
      <c r="B1" s="20"/>
      <c r="C1" s="175"/>
      <c r="D1" s="175"/>
      <c r="E1" s="175"/>
      <c r="F1" s="175"/>
      <c r="G1" s="175"/>
      <c r="H1" s="175"/>
    </row>
    <row r="2" spans="1:8" ht="15">
      <c r="A2" s="174"/>
      <c r="B2" s="20"/>
      <c r="C2" s="175"/>
      <c r="D2" s="175"/>
      <c r="E2" s="336" t="s">
        <v>284</v>
      </c>
      <c r="F2" s="336"/>
      <c r="G2" s="336"/>
      <c r="H2" s="175"/>
    </row>
    <row r="3" spans="1:8" ht="15">
      <c r="A3" s="175"/>
      <c r="B3" s="20"/>
      <c r="C3" s="175"/>
      <c r="D3" s="175"/>
      <c r="E3" s="336" t="s">
        <v>215</v>
      </c>
      <c r="F3" s="336"/>
      <c r="G3" s="336"/>
      <c r="H3" s="336"/>
    </row>
    <row r="4" spans="1:8" ht="15">
      <c r="A4" s="175"/>
      <c r="B4" s="20"/>
      <c r="C4" s="175"/>
      <c r="D4" s="175"/>
      <c r="E4" s="337" t="s">
        <v>285</v>
      </c>
      <c r="F4" s="337"/>
      <c r="G4" s="337"/>
      <c r="H4" s="312"/>
    </row>
    <row r="5" spans="1:8" ht="15">
      <c r="A5" s="175"/>
      <c r="B5" s="20"/>
      <c r="C5" s="175"/>
      <c r="D5" s="175"/>
      <c r="E5" s="175"/>
      <c r="F5" s="175"/>
      <c r="G5" s="175"/>
      <c r="H5" s="175"/>
    </row>
    <row r="6" spans="1:8" ht="15">
      <c r="A6" s="176"/>
      <c r="B6" s="20"/>
      <c r="C6" s="175"/>
      <c r="D6" s="175"/>
      <c r="E6" s="175"/>
      <c r="F6" s="175"/>
      <c r="G6" s="175"/>
      <c r="H6" s="175"/>
    </row>
    <row r="7" spans="1:8" ht="17.25">
      <c r="A7" s="333" t="s">
        <v>216</v>
      </c>
      <c r="B7" s="333"/>
      <c r="C7" s="333"/>
      <c r="D7" s="333"/>
      <c r="E7" s="333"/>
      <c r="F7" s="333"/>
      <c r="G7" s="333"/>
      <c r="H7" s="175"/>
    </row>
    <row r="8" spans="1:8" ht="17.25">
      <c r="A8" s="333" t="s">
        <v>230</v>
      </c>
      <c r="B8" s="333"/>
      <c r="C8" s="333"/>
      <c r="D8" s="333"/>
      <c r="E8" s="333"/>
      <c r="F8" s="333"/>
      <c r="G8" s="333"/>
      <c r="H8" s="175"/>
    </row>
    <row r="9" spans="1:8" ht="15">
      <c r="A9" s="176"/>
      <c r="B9" s="20"/>
      <c r="C9" s="175"/>
      <c r="D9" s="175"/>
      <c r="E9" s="175"/>
      <c r="F9" s="175"/>
      <c r="G9" s="175"/>
      <c r="H9" s="175"/>
    </row>
    <row r="10" spans="1:8" ht="15.75" thickBot="1">
      <c r="A10" s="176" t="s">
        <v>217</v>
      </c>
      <c r="B10" s="20"/>
      <c r="C10" s="175"/>
      <c r="D10" s="175"/>
      <c r="E10" s="175"/>
      <c r="F10" s="175"/>
      <c r="G10" s="175"/>
      <c r="H10" s="175"/>
    </row>
    <row r="11" spans="1:8" ht="57.75" thickBot="1">
      <c r="A11" s="177" t="s">
        <v>198</v>
      </c>
      <c r="B11" s="178" t="s">
        <v>67</v>
      </c>
      <c r="C11" s="334" t="s">
        <v>22</v>
      </c>
      <c r="D11" s="335"/>
      <c r="E11" s="334" t="s">
        <v>218</v>
      </c>
      <c r="F11" s="335"/>
      <c r="G11" s="179" t="s">
        <v>3</v>
      </c>
      <c r="H11" s="175"/>
    </row>
    <row r="12" spans="1:8" ht="103.5" customHeight="1" thickBot="1">
      <c r="A12" s="172" t="s">
        <v>65</v>
      </c>
      <c r="B12" s="180" t="s">
        <v>219</v>
      </c>
      <c r="C12" s="181" t="s">
        <v>220</v>
      </c>
      <c r="D12" s="181" t="s">
        <v>221</v>
      </c>
      <c r="E12" s="181" t="s">
        <v>220</v>
      </c>
      <c r="F12" s="181" t="s">
        <v>221</v>
      </c>
      <c r="G12" s="181" t="s">
        <v>221</v>
      </c>
      <c r="H12" s="175"/>
    </row>
    <row r="13" spans="1:8" ht="15.75" thickBot="1">
      <c r="A13" s="182">
        <v>1</v>
      </c>
      <c r="B13" s="183">
        <v>2</v>
      </c>
      <c r="C13" s="184">
        <v>3</v>
      </c>
      <c r="D13" s="184">
        <v>4</v>
      </c>
      <c r="E13" s="184">
        <v>5</v>
      </c>
      <c r="F13" s="184">
        <v>6</v>
      </c>
      <c r="G13" s="184">
        <v>7</v>
      </c>
      <c r="H13" s="175"/>
    </row>
    <row r="14" spans="1:8" ht="15.75" thickBot="1">
      <c r="A14" s="185"/>
      <c r="B14" s="186"/>
      <c r="C14" s="187"/>
      <c r="D14" s="21"/>
      <c r="E14" s="187"/>
      <c r="F14" s="187"/>
      <c r="G14" s="21"/>
      <c r="H14" s="175"/>
    </row>
    <row r="15" spans="1:8" ht="60" customHeight="1" thickBot="1">
      <c r="A15" s="188" t="s">
        <v>45</v>
      </c>
      <c r="B15" s="213" t="s">
        <v>43</v>
      </c>
      <c r="C15" s="313" t="s">
        <v>223</v>
      </c>
      <c r="D15" s="206">
        <v>200000</v>
      </c>
      <c r="E15" s="197"/>
      <c r="F15" s="196"/>
      <c r="G15" s="206">
        <f aca="true" t="shared" si="0" ref="G15:G25">SUM(D15,F15)</f>
        <v>200000</v>
      </c>
      <c r="H15" s="175"/>
    </row>
    <row r="16" spans="1:8" ht="63.75" customHeight="1" thickBot="1">
      <c r="A16" s="193" t="s">
        <v>224</v>
      </c>
      <c r="B16" s="198" t="s">
        <v>43</v>
      </c>
      <c r="C16" s="195" t="s">
        <v>225</v>
      </c>
      <c r="D16" s="210">
        <v>135000</v>
      </c>
      <c r="E16" s="211"/>
      <c r="F16" s="212"/>
      <c r="G16" s="210">
        <f>SUM(D16,F16)</f>
        <v>135000</v>
      </c>
      <c r="H16" s="175"/>
    </row>
    <row r="17" spans="1:8" ht="95.25" customHeight="1" thickBot="1">
      <c r="A17" s="193" t="s">
        <v>176</v>
      </c>
      <c r="B17" s="189" t="s">
        <v>44</v>
      </c>
      <c r="C17" s="195" t="s">
        <v>226</v>
      </c>
      <c r="D17" s="203">
        <v>20000</v>
      </c>
      <c r="E17" s="194"/>
      <c r="F17" s="192"/>
      <c r="G17" s="203">
        <f t="shared" si="0"/>
        <v>20000</v>
      </c>
      <c r="H17" s="175"/>
    </row>
    <row r="18" spans="1:8" ht="93.75" customHeight="1" thickBot="1">
      <c r="A18" s="188" t="s">
        <v>177</v>
      </c>
      <c r="B18" s="189" t="s">
        <v>44</v>
      </c>
      <c r="C18" s="195" t="s">
        <v>226</v>
      </c>
      <c r="D18" s="204">
        <v>25000</v>
      </c>
      <c r="E18" s="199"/>
      <c r="F18" s="191"/>
      <c r="G18" s="203">
        <f t="shared" si="0"/>
        <v>25000</v>
      </c>
      <c r="H18" s="175"/>
    </row>
    <row r="19" spans="1:8" ht="45" customHeight="1" thickBot="1">
      <c r="A19" s="188" t="s">
        <v>235</v>
      </c>
      <c r="B19" s="189" t="s">
        <v>44</v>
      </c>
      <c r="C19" s="195" t="s">
        <v>231</v>
      </c>
      <c r="D19" s="204">
        <v>70000</v>
      </c>
      <c r="E19" s="199"/>
      <c r="F19" s="191"/>
      <c r="G19" s="203">
        <f t="shared" si="0"/>
        <v>70000</v>
      </c>
      <c r="H19" s="175"/>
    </row>
    <row r="20" spans="1:8" ht="36.75" customHeight="1" thickBot="1">
      <c r="A20" s="188" t="s">
        <v>184</v>
      </c>
      <c r="B20" s="198" t="s">
        <v>44</v>
      </c>
      <c r="C20" s="190" t="s">
        <v>232</v>
      </c>
      <c r="D20" s="204">
        <v>38660</v>
      </c>
      <c r="E20" s="199"/>
      <c r="F20" s="191"/>
      <c r="G20" s="204">
        <f t="shared" si="0"/>
        <v>38660</v>
      </c>
      <c r="H20" s="175"/>
    </row>
    <row r="21" spans="1:8" ht="66" customHeight="1" thickBot="1">
      <c r="A21" s="193" t="s">
        <v>202</v>
      </c>
      <c r="B21" s="189" t="s">
        <v>200</v>
      </c>
      <c r="C21" s="313" t="s">
        <v>223</v>
      </c>
      <c r="D21" s="210">
        <v>267534</v>
      </c>
      <c r="E21" s="211"/>
      <c r="F21" s="212"/>
      <c r="G21" s="210">
        <f t="shared" si="0"/>
        <v>267534</v>
      </c>
      <c r="H21" s="175"/>
    </row>
    <row r="22" spans="1:8" ht="65.25" customHeight="1" thickBot="1">
      <c r="A22" s="193" t="s">
        <v>178</v>
      </c>
      <c r="B22" s="189" t="s">
        <v>200</v>
      </c>
      <c r="C22" s="313" t="s">
        <v>227</v>
      </c>
      <c r="D22" s="210">
        <v>150000</v>
      </c>
      <c r="E22" s="211"/>
      <c r="F22" s="212"/>
      <c r="G22" s="210">
        <f t="shared" si="0"/>
        <v>150000</v>
      </c>
      <c r="H22" s="175"/>
    </row>
    <row r="23" spans="1:8" ht="68.25" customHeight="1" thickBot="1">
      <c r="A23" s="193" t="s">
        <v>203</v>
      </c>
      <c r="B23" s="189" t="s">
        <v>44</v>
      </c>
      <c r="C23" s="313" t="s">
        <v>223</v>
      </c>
      <c r="D23" s="210">
        <v>234900</v>
      </c>
      <c r="E23" s="211"/>
      <c r="F23" s="212"/>
      <c r="G23" s="210">
        <f t="shared" si="0"/>
        <v>234900</v>
      </c>
      <c r="H23" s="175"/>
    </row>
    <row r="24" spans="1:8" ht="67.5" customHeight="1" thickBot="1">
      <c r="A24" s="193" t="s">
        <v>178</v>
      </c>
      <c r="B24" s="189" t="s">
        <v>199</v>
      </c>
      <c r="C24" s="313" t="s">
        <v>286</v>
      </c>
      <c r="D24" s="212">
        <v>240000</v>
      </c>
      <c r="E24" s="211"/>
      <c r="F24" s="212"/>
      <c r="G24" s="210">
        <f t="shared" si="0"/>
        <v>240000</v>
      </c>
      <c r="H24" s="175"/>
    </row>
    <row r="25" spans="1:8" ht="66" customHeight="1" thickBot="1">
      <c r="A25" s="314" t="s">
        <v>187</v>
      </c>
      <c r="B25" s="189" t="s">
        <v>199</v>
      </c>
      <c r="C25" s="313" t="s">
        <v>228</v>
      </c>
      <c r="D25" s="212">
        <v>1000</v>
      </c>
      <c r="E25" s="211"/>
      <c r="F25" s="212"/>
      <c r="G25" s="210">
        <f t="shared" si="0"/>
        <v>1000</v>
      </c>
      <c r="H25" s="175"/>
    </row>
    <row r="26" spans="1:8" ht="15.75" thickBot="1">
      <c r="A26" s="185"/>
      <c r="B26" s="184" t="s">
        <v>4</v>
      </c>
      <c r="C26" s="200"/>
      <c r="D26" s="205">
        <f>SUM(D14:D20,D21:D25)</f>
        <v>1382094</v>
      </c>
      <c r="E26" s="205">
        <f>SUM(E14:E20,E21:E25)</f>
        <v>0</v>
      </c>
      <c r="F26" s="205">
        <f>SUM(F14:F20,F21:F25)</f>
        <v>0</v>
      </c>
      <c r="G26" s="205">
        <f>SUM(G14:G20,G21:G25)</f>
        <v>1382094</v>
      </c>
      <c r="H26" s="175"/>
    </row>
    <row r="29" ht="12">
      <c r="H29" s="8"/>
    </row>
    <row r="34" spans="1:8" ht="17.25">
      <c r="A34" s="39" t="s">
        <v>69</v>
      </c>
      <c r="C34" s="39"/>
      <c r="D34" s="39"/>
      <c r="E34" s="39"/>
      <c r="F34" s="39"/>
      <c r="G34" s="201"/>
      <c r="H34" s="19"/>
    </row>
    <row r="35" spans="1:8" ht="17.25">
      <c r="A35" s="39" t="s">
        <v>84</v>
      </c>
      <c r="C35" s="39"/>
      <c r="D35" s="39"/>
      <c r="E35" s="39"/>
      <c r="F35" s="39" t="s">
        <v>234</v>
      </c>
      <c r="G35" s="8"/>
      <c r="H35" s="8"/>
    </row>
    <row r="37" ht="12">
      <c r="C37" s="202"/>
    </row>
  </sheetData>
  <sheetProtection/>
  <mergeCells count="7">
    <mergeCell ref="A8:G8"/>
    <mergeCell ref="C11:D11"/>
    <mergeCell ref="E11:F11"/>
    <mergeCell ref="E2:G2"/>
    <mergeCell ref="E3:H3"/>
    <mergeCell ref="A7:G7"/>
    <mergeCell ref="E4:G4"/>
  </mergeCells>
  <printOptions/>
  <pageMargins left="0.95" right="0.2" top="0.3" bottom="0.23" header="0.5" footer="0.24"/>
  <pageSetup horizontalDpi="600" verticalDpi="600" orientation="portrait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4"/>
  <sheetViews>
    <sheetView tabSelected="1" view="pageBreakPreview" zoomScaleNormal="75" zoomScaleSheetLayoutView="100" workbookViewId="0" topLeftCell="A1">
      <selection activeCell="C9" sqref="C9:E9"/>
    </sheetView>
  </sheetViews>
  <sheetFormatPr defaultColWidth="9.00390625" defaultRowHeight="12.75"/>
  <cols>
    <col min="1" max="1" width="17.125" style="16" customWidth="1"/>
    <col min="2" max="2" width="32.50390625" style="16" customWidth="1"/>
    <col min="3" max="3" width="25.875" style="16" customWidth="1"/>
    <col min="4" max="4" width="26.25390625" style="16" customWidth="1"/>
    <col min="5" max="5" width="21.50390625" style="16" customWidth="1"/>
    <col min="6" max="16384" width="9.125" style="16" customWidth="1"/>
  </cols>
  <sheetData>
    <row r="1" spans="1:6" ht="13.5">
      <c r="A1" s="22"/>
      <c r="D1" s="338" t="s">
        <v>214</v>
      </c>
      <c r="E1" s="338"/>
      <c r="F1" s="412"/>
    </row>
    <row r="2" spans="4:6" ht="13.5">
      <c r="D2" s="338" t="s">
        <v>60</v>
      </c>
      <c r="E2" s="338"/>
      <c r="F2" s="412"/>
    </row>
    <row r="3" spans="4:6" ht="13.5">
      <c r="D3" s="338" t="s">
        <v>281</v>
      </c>
      <c r="E3" s="338"/>
      <c r="F3" s="412"/>
    </row>
    <row r="6" spans="1:5" ht="39" customHeight="1">
      <c r="A6" s="268"/>
      <c r="B6" s="318" t="s">
        <v>244</v>
      </c>
      <c r="C6" s="318"/>
      <c r="D6" s="318"/>
      <c r="E6" s="269"/>
    </row>
    <row r="7" spans="1:5" s="32" customFormat="1" ht="15" customHeight="1">
      <c r="A7" s="270"/>
      <c r="B7" s="318"/>
      <c r="C7" s="318"/>
      <c r="D7" s="318"/>
      <c r="E7" s="270"/>
    </row>
    <row r="8" ht="13.5" thickBot="1">
      <c r="A8" s="22"/>
    </row>
    <row r="9" spans="1:5" ht="33.75" customHeight="1">
      <c r="A9" s="328" t="s">
        <v>21</v>
      </c>
      <c r="B9" s="330" t="s">
        <v>243</v>
      </c>
      <c r="C9" s="330" t="s">
        <v>245</v>
      </c>
      <c r="D9" s="330"/>
      <c r="E9" s="316"/>
    </row>
    <row r="10" spans="1:5" ht="37.5" customHeight="1">
      <c r="A10" s="329"/>
      <c r="B10" s="331"/>
      <c r="C10" s="332" t="s">
        <v>246</v>
      </c>
      <c r="D10" s="332"/>
      <c r="E10" s="317" t="s">
        <v>4</v>
      </c>
    </row>
    <row r="11" spans="1:5" ht="168.75" customHeight="1">
      <c r="A11" s="329"/>
      <c r="B11" s="331"/>
      <c r="C11" s="272" t="s">
        <v>247</v>
      </c>
      <c r="D11" s="272" t="s">
        <v>248</v>
      </c>
      <c r="E11" s="317"/>
    </row>
    <row r="12" spans="1:5" ht="19.5" customHeight="1">
      <c r="A12" s="280" t="s">
        <v>116</v>
      </c>
      <c r="B12" s="271">
        <v>2</v>
      </c>
      <c r="C12" s="272">
        <v>3</v>
      </c>
      <c r="D12" s="272">
        <v>4</v>
      </c>
      <c r="E12" s="281">
        <v>5</v>
      </c>
    </row>
    <row r="13" spans="1:5" ht="27.75" customHeight="1">
      <c r="A13" s="282" t="s">
        <v>49</v>
      </c>
      <c r="B13" s="273" t="s">
        <v>61</v>
      </c>
      <c r="C13" s="274">
        <v>55878</v>
      </c>
      <c r="D13" s="274">
        <v>111187</v>
      </c>
      <c r="E13" s="283">
        <f>SUM(C13:D13)</f>
        <v>167065</v>
      </c>
    </row>
    <row r="14" spans="1:5" ht="27.75" customHeight="1">
      <c r="A14" s="282" t="s">
        <v>50</v>
      </c>
      <c r="B14" s="273" t="s">
        <v>51</v>
      </c>
      <c r="C14" s="274"/>
      <c r="D14" s="274">
        <v>127651</v>
      </c>
      <c r="E14" s="283">
        <f>SUM(C14:D14)</f>
        <v>127651</v>
      </c>
    </row>
    <row r="15" spans="1:5" ht="27.75" customHeight="1">
      <c r="A15" s="282" t="s">
        <v>52</v>
      </c>
      <c r="B15" s="273" t="s">
        <v>53</v>
      </c>
      <c r="C15" s="274"/>
      <c r="D15" s="275">
        <v>57100</v>
      </c>
      <c r="E15" s="283">
        <f>SUM(C15:D15)</f>
        <v>57100</v>
      </c>
    </row>
    <row r="16" spans="1:5" s="31" customFormat="1" ht="27.75" customHeight="1">
      <c r="A16" s="284"/>
      <c r="B16" s="276" t="s">
        <v>54</v>
      </c>
      <c r="C16" s="277">
        <f>SUM(C13:C15)</f>
        <v>55878</v>
      </c>
      <c r="D16" s="277">
        <f>SUM(D13:D15)</f>
        <v>295938</v>
      </c>
      <c r="E16" s="285">
        <f>SUM(E13:E15)</f>
        <v>351816</v>
      </c>
    </row>
    <row r="17" spans="1:5" ht="27.75" customHeight="1">
      <c r="A17" s="286" t="s">
        <v>114</v>
      </c>
      <c r="B17" s="278" t="s">
        <v>112</v>
      </c>
      <c r="C17" s="279">
        <v>5766953</v>
      </c>
      <c r="D17" s="279">
        <v>2106770</v>
      </c>
      <c r="E17" s="283">
        <f>SUM(C17:D17)</f>
        <v>7873723</v>
      </c>
    </row>
    <row r="18" spans="1:5" s="31" customFormat="1" ht="27.75" customHeight="1">
      <c r="A18" s="284"/>
      <c r="B18" s="276" t="s">
        <v>113</v>
      </c>
      <c r="C18" s="277">
        <f>SUM(C17)</f>
        <v>5766953</v>
      </c>
      <c r="D18" s="277">
        <f>SUM(D17)</f>
        <v>2106770</v>
      </c>
      <c r="E18" s="285">
        <f>SUM(C18:D18)</f>
        <v>7873723</v>
      </c>
    </row>
    <row r="19" spans="1:5" s="31" customFormat="1" ht="27.75" customHeight="1" thickBot="1">
      <c r="A19" s="287"/>
      <c r="B19" s="288" t="s">
        <v>115</v>
      </c>
      <c r="C19" s="289">
        <f>C16+C18</f>
        <v>5822831</v>
      </c>
      <c r="D19" s="289">
        <f>D16+D18</f>
        <v>2402708</v>
      </c>
      <c r="E19" s="290">
        <f>SUM(C19:D19)</f>
        <v>8225539</v>
      </c>
    </row>
    <row r="20" spans="1:5" s="31" customFormat="1" ht="27.75" customHeight="1">
      <c r="A20" s="308"/>
      <c r="B20" s="309"/>
      <c r="C20" s="310"/>
      <c r="D20" s="310"/>
      <c r="E20" s="310"/>
    </row>
    <row r="21" spans="1:5" s="31" customFormat="1" ht="27.75" customHeight="1">
      <c r="A21" s="308"/>
      <c r="B21" s="309"/>
      <c r="C21" s="310"/>
      <c r="D21" s="310"/>
      <c r="E21" s="310"/>
    </row>
    <row r="22" spans="1:5" s="31" customFormat="1" ht="27.75" customHeight="1">
      <c r="A22" s="308"/>
      <c r="B22" s="309"/>
      <c r="C22" s="310"/>
      <c r="D22" s="310"/>
      <c r="E22" s="310"/>
    </row>
    <row r="23" spans="1:5" ht="22.5" customHeight="1">
      <c r="A23" s="39" t="s">
        <v>69</v>
      </c>
      <c r="B23" s="311"/>
      <c r="C23" s="39"/>
      <c r="D23" s="39"/>
      <c r="E23" s="17"/>
    </row>
    <row r="24" spans="1:4" ht="25.5" customHeight="1">
      <c r="A24" s="39" t="s">
        <v>84</v>
      </c>
      <c r="B24" s="311"/>
      <c r="C24" s="311"/>
      <c r="D24" s="39" t="s">
        <v>282</v>
      </c>
    </row>
  </sheetData>
  <sheetProtection/>
  <mergeCells count="9">
    <mergeCell ref="D1:E1"/>
    <mergeCell ref="D2:E2"/>
    <mergeCell ref="D3:E3"/>
    <mergeCell ref="A9:A11"/>
    <mergeCell ref="B9:B11"/>
    <mergeCell ref="C10:D10"/>
    <mergeCell ref="C9:E9"/>
    <mergeCell ref="E10:E11"/>
    <mergeCell ref="B6:D7"/>
  </mergeCells>
  <printOptions/>
  <pageMargins left="1.1811023622047245" right="0.3937007874015748" top="0.3937007874015748" bottom="0.4724409448818898" header="0.5118110236220472" footer="0.5118110236220472"/>
  <pageSetup horizontalDpi="600" verticalDpi="600" orientation="portrait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33"/>
  <sheetViews>
    <sheetView view="pageBreakPreview" zoomScaleSheetLayoutView="100" zoomScalePageLayoutView="0" workbookViewId="0" topLeftCell="A24">
      <selection activeCell="B32" sqref="B32"/>
    </sheetView>
  </sheetViews>
  <sheetFormatPr defaultColWidth="9.00390625" defaultRowHeight="12.75"/>
  <cols>
    <col min="1" max="1" width="9.75390625" style="0" customWidth="1"/>
    <col min="2" max="2" width="31.00390625" style="0" customWidth="1"/>
    <col min="3" max="3" width="16.00390625" style="0" customWidth="1"/>
    <col min="4" max="4" width="15.00390625" style="0" customWidth="1"/>
    <col min="6" max="6" width="7.25390625" style="0" customWidth="1"/>
    <col min="8" max="8" width="5.50390625" style="0" customWidth="1"/>
  </cols>
  <sheetData>
    <row r="2" spans="4:8" ht="13.5">
      <c r="D2" s="338" t="s">
        <v>213</v>
      </c>
      <c r="E2" s="338"/>
      <c r="F2" s="338"/>
      <c r="G2" s="338"/>
      <c r="H2" s="338"/>
    </row>
    <row r="3" spans="4:8" ht="13.5">
      <c r="D3" s="338" t="s">
        <v>60</v>
      </c>
      <c r="E3" s="338"/>
      <c r="F3" s="338"/>
      <c r="G3" s="338"/>
      <c r="H3" s="338"/>
    </row>
    <row r="4" spans="4:8" ht="12.75" customHeight="1">
      <c r="D4" s="338" t="s">
        <v>276</v>
      </c>
      <c r="E4" s="338"/>
      <c r="F4" s="338"/>
      <c r="G4" s="338"/>
      <c r="H4" s="338"/>
    </row>
    <row r="6" spans="1:8" ht="15" customHeight="1">
      <c r="A6" s="41"/>
      <c r="E6" s="173"/>
      <c r="F6" s="173"/>
      <c r="G6" s="173"/>
      <c r="H6" s="173"/>
    </row>
    <row r="7" spans="1:10" ht="17.25">
      <c r="A7" s="320" t="s">
        <v>118</v>
      </c>
      <c r="B7" s="320"/>
      <c r="C7" s="320"/>
      <c r="D7" s="320"/>
      <c r="E7" s="320"/>
      <c r="F7" s="320"/>
      <c r="G7" s="320"/>
      <c r="H7" s="320"/>
      <c r="I7" s="320"/>
      <c r="J7" s="76"/>
    </row>
    <row r="8" spans="1:10" ht="15">
      <c r="A8" s="77"/>
      <c r="B8" s="16"/>
      <c r="C8" s="16"/>
      <c r="D8" s="321"/>
      <c r="E8" s="321"/>
      <c r="F8" s="321"/>
      <c r="G8" s="321"/>
      <c r="H8" s="319"/>
      <c r="I8" s="319"/>
      <c r="J8" s="76"/>
    </row>
    <row r="9" spans="1:10" ht="15">
      <c r="A9" s="77"/>
      <c r="B9" s="16"/>
      <c r="C9" s="16"/>
      <c r="D9" s="321"/>
      <c r="E9" s="321"/>
      <c r="F9" s="321"/>
      <c r="G9" s="321"/>
      <c r="H9" s="319"/>
      <c r="I9" s="319"/>
      <c r="J9" s="76"/>
    </row>
    <row r="10" spans="1:10" ht="18" thickBot="1">
      <c r="A10" s="77"/>
      <c r="B10" s="16"/>
      <c r="C10" s="16"/>
      <c r="D10" s="322"/>
      <c r="E10" s="322"/>
      <c r="F10" s="323" t="s">
        <v>81</v>
      </c>
      <c r="G10" s="323"/>
      <c r="H10" s="319"/>
      <c r="I10" s="319"/>
      <c r="J10" s="76"/>
    </row>
    <row r="11" spans="1:10" ht="25.5" customHeight="1">
      <c r="A11" s="324" t="s">
        <v>0</v>
      </c>
      <c r="B11" s="327" t="s">
        <v>119</v>
      </c>
      <c r="C11" s="327" t="s">
        <v>22</v>
      </c>
      <c r="D11" s="327" t="s">
        <v>120</v>
      </c>
      <c r="E11" s="327"/>
      <c r="F11" s="327"/>
      <c r="G11" s="327" t="s">
        <v>3</v>
      </c>
      <c r="H11" s="346"/>
      <c r="I11" s="78"/>
      <c r="J11" s="76"/>
    </row>
    <row r="12" spans="1:10" ht="15">
      <c r="A12" s="325"/>
      <c r="B12" s="315"/>
      <c r="C12" s="315"/>
      <c r="D12" s="315" t="s">
        <v>3</v>
      </c>
      <c r="E12" s="315" t="s">
        <v>62</v>
      </c>
      <c r="F12" s="315"/>
      <c r="G12" s="315"/>
      <c r="H12" s="347"/>
      <c r="I12" s="78"/>
      <c r="J12" s="76"/>
    </row>
    <row r="13" spans="1:10" ht="40.5" customHeight="1" thickBot="1">
      <c r="A13" s="326"/>
      <c r="B13" s="339"/>
      <c r="C13" s="339"/>
      <c r="D13" s="339"/>
      <c r="E13" s="339"/>
      <c r="F13" s="339"/>
      <c r="G13" s="339"/>
      <c r="H13" s="348"/>
      <c r="I13" s="78"/>
      <c r="J13" s="76"/>
    </row>
    <row r="14" spans="1:10" ht="16.5">
      <c r="A14" s="305">
        <v>1</v>
      </c>
      <c r="B14" s="306">
        <v>2</v>
      </c>
      <c r="C14" s="306">
        <v>3</v>
      </c>
      <c r="D14" s="307">
        <v>4</v>
      </c>
      <c r="E14" s="349">
        <v>5</v>
      </c>
      <c r="F14" s="349"/>
      <c r="G14" s="350">
        <v>6</v>
      </c>
      <c r="H14" s="351"/>
      <c r="I14" s="78"/>
      <c r="J14" s="76"/>
    </row>
    <row r="15" spans="1:10" ht="20.25" customHeight="1">
      <c r="A15" s="299">
        <v>200000</v>
      </c>
      <c r="B15" s="291" t="s">
        <v>121</v>
      </c>
      <c r="C15" s="292">
        <v>-56000</v>
      </c>
      <c r="D15" s="293">
        <v>56000</v>
      </c>
      <c r="E15" s="340"/>
      <c r="F15" s="340"/>
      <c r="G15" s="341">
        <v>0</v>
      </c>
      <c r="H15" s="342"/>
      <c r="I15" s="78"/>
      <c r="J15" s="76"/>
    </row>
    <row r="16" spans="1:10" ht="45" customHeight="1">
      <c r="A16" s="300">
        <v>208000</v>
      </c>
      <c r="B16" s="294" t="s">
        <v>122</v>
      </c>
      <c r="C16" s="295"/>
      <c r="D16" s="295"/>
      <c r="E16" s="343"/>
      <c r="F16" s="343"/>
      <c r="G16" s="344">
        <v>0</v>
      </c>
      <c r="H16" s="345"/>
      <c r="I16" s="78"/>
      <c r="J16" s="76"/>
    </row>
    <row r="17" spans="1:10" ht="16.5" customHeight="1">
      <c r="A17" s="300">
        <v>208100</v>
      </c>
      <c r="B17" s="296" t="s">
        <v>123</v>
      </c>
      <c r="C17" s="295"/>
      <c r="D17" s="295"/>
      <c r="E17" s="343"/>
      <c r="F17" s="343"/>
      <c r="G17" s="341"/>
      <c r="H17" s="342"/>
      <c r="I17" s="78"/>
      <c r="J17" s="76"/>
    </row>
    <row r="18" spans="1:10" ht="54" customHeight="1">
      <c r="A18" s="300">
        <v>208400</v>
      </c>
      <c r="B18" s="294" t="s">
        <v>124</v>
      </c>
      <c r="C18" s="297">
        <v>-56000</v>
      </c>
      <c r="D18" s="295">
        <v>56000</v>
      </c>
      <c r="E18" s="343"/>
      <c r="F18" s="343"/>
      <c r="G18" s="341">
        <v>0</v>
      </c>
      <c r="H18" s="342"/>
      <c r="I18" s="78"/>
      <c r="J18" s="76"/>
    </row>
    <row r="19" spans="1:10" ht="33.75" customHeight="1">
      <c r="A19" s="299"/>
      <c r="B19" s="291" t="s">
        <v>125</v>
      </c>
      <c r="C19" s="292">
        <v>-56000</v>
      </c>
      <c r="D19" s="293">
        <v>56000</v>
      </c>
      <c r="E19" s="340"/>
      <c r="F19" s="340"/>
      <c r="G19" s="341"/>
      <c r="H19" s="342"/>
      <c r="I19" s="78"/>
      <c r="J19" s="76"/>
    </row>
    <row r="20" spans="1:10" ht="33.75" customHeight="1">
      <c r="A20" s="300">
        <v>600000</v>
      </c>
      <c r="B20" s="298" t="s">
        <v>126</v>
      </c>
      <c r="C20" s="297">
        <v>-56000</v>
      </c>
      <c r="D20" s="295">
        <v>56000</v>
      </c>
      <c r="E20" s="343"/>
      <c r="F20" s="343"/>
      <c r="G20" s="341">
        <v>0</v>
      </c>
      <c r="H20" s="342"/>
      <c r="I20" s="78"/>
      <c r="J20" s="76"/>
    </row>
    <row r="21" spans="1:10" ht="34.5" customHeight="1">
      <c r="A21" s="300">
        <v>602000</v>
      </c>
      <c r="B21" s="298" t="s">
        <v>127</v>
      </c>
      <c r="C21" s="295"/>
      <c r="D21" s="295"/>
      <c r="E21" s="343"/>
      <c r="F21" s="343"/>
      <c r="G21" s="341">
        <v>0</v>
      </c>
      <c r="H21" s="342"/>
      <c r="I21" s="78"/>
      <c r="J21" s="76"/>
    </row>
    <row r="22" spans="1:10" ht="26.25" customHeight="1">
      <c r="A22" s="300">
        <v>602100</v>
      </c>
      <c r="B22" s="296" t="s">
        <v>123</v>
      </c>
      <c r="C22" s="295"/>
      <c r="D22" s="295"/>
      <c r="E22" s="343"/>
      <c r="F22" s="343"/>
      <c r="G22" s="341"/>
      <c r="H22" s="342"/>
      <c r="I22" s="78"/>
      <c r="J22" s="76"/>
    </row>
    <row r="23" spans="1:10" ht="70.5" customHeight="1">
      <c r="A23" s="300">
        <v>602400</v>
      </c>
      <c r="B23" s="294" t="s">
        <v>124</v>
      </c>
      <c r="C23" s="297">
        <v>-56000</v>
      </c>
      <c r="D23" s="297">
        <v>56000</v>
      </c>
      <c r="E23" s="343"/>
      <c r="F23" s="343"/>
      <c r="G23" s="341">
        <v>0</v>
      </c>
      <c r="H23" s="342"/>
      <c r="I23" s="78"/>
      <c r="J23" s="76"/>
    </row>
    <row r="24" spans="1:10" ht="39" customHeight="1" thickBot="1">
      <c r="A24" s="301"/>
      <c r="B24" s="302" t="s">
        <v>128</v>
      </c>
      <c r="C24" s="303">
        <v>-56000</v>
      </c>
      <c r="D24" s="304">
        <v>56000</v>
      </c>
      <c r="E24" s="352"/>
      <c r="F24" s="352"/>
      <c r="G24" s="353">
        <v>0</v>
      </c>
      <c r="H24" s="354"/>
      <c r="I24" s="78"/>
      <c r="J24" s="76"/>
    </row>
    <row r="25" spans="1:10" ht="15">
      <c r="A25" s="16"/>
      <c r="B25" s="16"/>
      <c r="C25" s="16"/>
      <c r="D25" s="322"/>
      <c r="E25" s="322"/>
      <c r="F25" s="322"/>
      <c r="G25" s="322"/>
      <c r="H25" s="319"/>
      <c r="I25" s="319"/>
      <c r="J25" s="76"/>
    </row>
    <row r="26" spans="1:10" ht="15">
      <c r="A26" s="16"/>
      <c r="B26" s="16"/>
      <c r="C26" s="16"/>
      <c r="D26" s="18"/>
      <c r="E26" s="18"/>
      <c r="F26" s="18"/>
      <c r="G26" s="18"/>
      <c r="H26" s="78"/>
      <c r="I26" s="78"/>
      <c r="J26" s="76"/>
    </row>
    <row r="27" spans="1:10" ht="15">
      <c r="A27" s="16"/>
      <c r="B27" s="16"/>
      <c r="C27" s="16"/>
      <c r="D27" s="18"/>
      <c r="E27" s="18"/>
      <c r="F27" s="18"/>
      <c r="G27" s="18"/>
      <c r="H27" s="78"/>
      <c r="I27" s="78"/>
      <c r="J27" s="76"/>
    </row>
    <row r="28" spans="1:10" ht="15">
      <c r="A28" s="16"/>
      <c r="B28" s="16"/>
      <c r="C28" s="16"/>
      <c r="D28" s="321"/>
      <c r="E28" s="321"/>
      <c r="F28" s="321"/>
      <c r="G28" s="321"/>
      <c r="H28" s="319"/>
      <c r="I28" s="319"/>
      <c r="J28" s="76"/>
    </row>
    <row r="29" spans="1:10" ht="15">
      <c r="A29" s="355" t="s">
        <v>69</v>
      </c>
      <c r="B29" s="355"/>
      <c r="C29" s="355"/>
      <c r="D29" s="355"/>
      <c r="E29" s="355"/>
      <c r="F29" s="355"/>
      <c r="G29" s="355"/>
      <c r="H29" s="355"/>
      <c r="I29" s="76"/>
      <c r="J29" s="78"/>
    </row>
    <row r="30" spans="1:8" ht="15">
      <c r="A30" s="356" t="s">
        <v>283</v>
      </c>
      <c r="B30" s="356"/>
      <c r="C30" s="356"/>
      <c r="D30" s="356"/>
      <c r="E30" s="356"/>
      <c r="F30" s="356"/>
      <c r="G30" s="356"/>
      <c r="H30" s="356"/>
    </row>
    <row r="31" ht="15">
      <c r="A31" s="79"/>
    </row>
    <row r="32" spans="1:8" ht="15">
      <c r="A32" s="79"/>
      <c r="B32" s="79" t="s">
        <v>129</v>
      </c>
      <c r="H32" s="79"/>
    </row>
    <row r="33" ht="15">
      <c r="A33" s="79"/>
    </row>
  </sheetData>
  <sheetProtection/>
  <mergeCells count="50">
    <mergeCell ref="A29:H29"/>
    <mergeCell ref="A30:H30"/>
    <mergeCell ref="D25:E25"/>
    <mergeCell ref="F25:G25"/>
    <mergeCell ref="H25:I25"/>
    <mergeCell ref="D28:E28"/>
    <mergeCell ref="F28:G28"/>
    <mergeCell ref="H28:I28"/>
    <mergeCell ref="E21:F21"/>
    <mergeCell ref="G21:H21"/>
    <mergeCell ref="E22:F22"/>
    <mergeCell ref="G22:H22"/>
    <mergeCell ref="E23:F23"/>
    <mergeCell ref="G23:H23"/>
    <mergeCell ref="E24:F24"/>
    <mergeCell ref="G24:H24"/>
    <mergeCell ref="E17:F17"/>
    <mergeCell ref="G17:H17"/>
    <mergeCell ref="E18:F18"/>
    <mergeCell ref="G18:H18"/>
    <mergeCell ref="E19:F19"/>
    <mergeCell ref="G19:H19"/>
    <mergeCell ref="E20:F20"/>
    <mergeCell ref="G20:H20"/>
    <mergeCell ref="G11:H13"/>
    <mergeCell ref="D12:D13"/>
    <mergeCell ref="E12:F13"/>
    <mergeCell ref="E14:F14"/>
    <mergeCell ref="G14:H14"/>
    <mergeCell ref="E15:F15"/>
    <mergeCell ref="G15:H15"/>
    <mergeCell ref="E16:F16"/>
    <mergeCell ref="G16:H16"/>
    <mergeCell ref="A11:A13"/>
    <mergeCell ref="B11:B13"/>
    <mergeCell ref="C11:C13"/>
    <mergeCell ref="D11:F11"/>
    <mergeCell ref="D10:E10"/>
    <mergeCell ref="F10:G10"/>
    <mergeCell ref="H10:I10"/>
    <mergeCell ref="D9:E9"/>
    <mergeCell ref="F9:G9"/>
    <mergeCell ref="D2:H2"/>
    <mergeCell ref="D3:H3"/>
    <mergeCell ref="D4:H4"/>
    <mergeCell ref="H9:I9"/>
    <mergeCell ref="A7:I7"/>
    <mergeCell ref="D8:E8"/>
    <mergeCell ref="F8:G8"/>
    <mergeCell ref="H8:I8"/>
  </mergeCells>
  <printOptions/>
  <pageMargins left="1.15" right="0.54" top="0.52" bottom="0.984251968503937" header="0.5118110236220472" footer="0.5118110236220472"/>
  <pageSetup fitToHeight="1" fitToWidth="1" horizontalDpi="600" verticalDpi="600" orientation="portrait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06"/>
  <sheetViews>
    <sheetView view="pageBreakPreview" zoomScale="75" zoomScaleNormal="75" zoomScaleSheetLayoutView="75" zoomScalePageLayoutView="0" workbookViewId="0" topLeftCell="A1">
      <pane xSplit="2" ySplit="12" topLeftCell="C86" activePane="bottomRight" state="frozen"/>
      <selection pane="topLeft" activeCell="A1" sqref="A1"/>
      <selection pane="topRight" activeCell="C1" sqref="C1"/>
      <selection pane="bottomLeft" activeCell="A13" sqref="A13"/>
      <selection pane="bottomRight" activeCell="K1" sqref="K1:M3"/>
    </sheetView>
  </sheetViews>
  <sheetFormatPr defaultColWidth="9.00390625" defaultRowHeight="12.75"/>
  <cols>
    <col min="1" max="1" width="9.50390625" style="12" customWidth="1"/>
    <col min="2" max="2" width="43.50390625" style="0" customWidth="1"/>
    <col min="3" max="3" width="16.75390625" style="0" customWidth="1"/>
    <col min="4" max="4" width="15.50390625" style="0" customWidth="1"/>
    <col min="5" max="5" width="14.75390625" style="0" customWidth="1"/>
    <col min="6" max="6" width="12.875" style="0" customWidth="1"/>
    <col min="7" max="7" width="12.00390625" style="0" customWidth="1"/>
    <col min="8" max="8" width="11.75390625" style="0" customWidth="1"/>
    <col min="9" max="9" width="13.50390625" style="0" customWidth="1"/>
    <col min="10" max="10" width="11.25390625" style="0" customWidth="1"/>
    <col min="11" max="11" width="11.50390625" style="0" customWidth="1"/>
    <col min="12" max="12" width="12.125" style="0" customWidth="1"/>
    <col min="13" max="13" width="14.75390625" style="0" customWidth="1"/>
    <col min="14" max="14" width="12.875" style="0" hidden="1" customWidth="1"/>
    <col min="15" max="15" width="12.00390625" style="0" bestFit="1" customWidth="1"/>
  </cols>
  <sheetData>
    <row r="1" spans="2:13" ht="13.5">
      <c r="B1" s="9"/>
      <c r="K1" s="338" t="s">
        <v>72</v>
      </c>
      <c r="L1" s="338"/>
      <c r="M1" s="338"/>
    </row>
    <row r="2" spans="2:13" ht="13.5">
      <c r="B2" s="9"/>
      <c r="K2" s="338" t="s">
        <v>60</v>
      </c>
      <c r="L2" s="338"/>
      <c r="M2" s="338"/>
    </row>
    <row r="3" spans="2:13" ht="13.5">
      <c r="B3" s="9"/>
      <c r="K3" s="338" t="s">
        <v>277</v>
      </c>
      <c r="L3" s="338"/>
      <c r="M3" s="338"/>
    </row>
    <row r="4" spans="1:2" ht="12">
      <c r="A4" s="13"/>
      <c r="B4" s="9"/>
    </row>
    <row r="5" spans="2:11" ht="16.5">
      <c r="B5" s="357" t="s">
        <v>240</v>
      </c>
      <c r="C5" s="357"/>
      <c r="D5" s="357"/>
      <c r="E5" s="357"/>
      <c r="F5" s="357"/>
      <c r="G5" s="357"/>
      <c r="H5" s="357"/>
      <c r="I5" s="357"/>
      <c r="J5" s="357"/>
      <c r="K5" s="357"/>
    </row>
    <row r="6" spans="2:11" ht="16.5">
      <c r="B6" s="357" t="s">
        <v>20</v>
      </c>
      <c r="C6" s="357"/>
      <c r="D6" s="357"/>
      <c r="E6" s="357"/>
      <c r="F6" s="357"/>
      <c r="G6" s="357"/>
      <c r="H6" s="357"/>
      <c r="I6" s="357"/>
      <c r="J6" s="357"/>
      <c r="K6" s="357"/>
    </row>
    <row r="7" spans="1:11" ht="17.25" thickBot="1">
      <c r="A7" s="14" t="s">
        <v>63</v>
      </c>
      <c r="B7" s="23"/>
      <c r="C7" s="23"/>
      <c r="D7" s="23"/>
      <c r="E7" s="23"/>
      <c r="F7" s="23"/>
      <c r="G7" s="23"/>
      <c r="H7" s="23"/>
      <c r="I7" s="23"/>
      <c r="J7" s="23"/>
      <c r="K7" s="23"/>
    </row>
    <row r="8" spans="1:13" s="7" customFormat="1" ht="13.5" thickBot="1">
      <c r="A8" s="358" t="s">
        <v>66</v>
      </c>
      <c r="B8" s="361" t="s">
        <v>67</v>
      </c>
      <c r="C8" s="364" t="s">
        <v>1</v>
      </c>
      <c r="D8" s="365"/>
      <c r="E8" s="366"/>
      <c r="F8" s="364" t="s">
        <v>2</v>
      </c>
      <c r="G8" s="365"/>
      <c r="H8" s="365"/>
      <c r="I8" s="365"/>
      <c r="J8" s="365"/>
      <c r="K8" s="365"/>
      <c r="L8" s="366"/>
      <c r="M8" s="361" t="s">
        <v>3</v>
      </c>
    </row>
    <row r="9" spans="1:13" s="7" customFormat="1" ht="12.75">
      <c r="A9" s="359"/>
      <c r="B9" s="362"/>
      <c r="C9" s="367" t="s">
        <v>4</v>
      </c>
      <c r="D9" s="370" t="s">
        <v>6</v>
      </c>
      <c r="E9" s="371"/>
      <c r="F9" s="378" t="s">
        <v>73</v>
      </c>
      <c r="G9" s="367" t="s">
        <v>5</v>
      </c>
      <c r="H9" s="370" t="s">
        <v>6</v>
      </c>
      <c r="I9" s="371"/>
      <c r="J9" s="367" t="s">
        <v>7</v>
      </c>
      <c r="K9" s="370" t="s">
        <v>6</v>
      </c>
      <c r="L9" s="371"/>
      <c r="M9" s="362"/>
    </row>
    <row r="10" spans="1:13" s="7" customFormat="1" ht="15" customHeight="1" thickBot="1">
      <c r="A10" s="360"/>
      <c r="B10" s="363"/>
      <c r="C10" s="368"/>
      <c r="D10" s="372"/>
      <c r="E10" s="373"/>
      <c r="F10" s="379"/>
      <c r="G10" s="368"/>
      <c r="H10" s="372"/>
      <c r="I10" s="373"/>
      <c r="J10" s="368"/>
      <c r="K10" s="372"/>
      <c r="L10" s="373"/>
      <c r="M10" s="362"/>
    </row>
    <row r="11" spans="1:13" s="7" customFormat="1" ht="13.5" customHeight="1" thickBot="1">
      <c r="A11" s="374" t="s">
        <v>65</v>
      </c>
      <c r="B11" s="376" t="s">
        <v>68</v>
      </c>
      <c r="C11" s="368"/>
      <c r="D11" s="367" t="s">
        <v>105</v>
      </c>
      <c r="E11" s="367" t="s">
        <v>8</v>
      </c>
      <c r="F11" s="379"/>
      <c r="G11" s="368"/>
      <c r="H11" s="367" t="s">
        <v>105</v>
      </c>
      <c r="I11" s="367" t="s">
        <v>8</v>
      </c>
      <c r="J11" s="368"/>
      <c r="K11" s="367" t="s">
        <v>70</v>
      </c>
      <c r="L11" s="27" t="s">
        <v>74</v>
      </c>
      <c r="M11" s="362"/>
    </row>
    <row r="12" spans="1:13" s="7" customFormat="1" ht="91.5" customHeight="1" thickBot="1">
      <c r="A12" s="375"/>
      <c r="B12" s="377"/>
      <c r="C12" s="369"/>
      <c r="D12" s="369"/>
      <c r="E12" s="369"/>
      <c r="F12" s="380"/>
      <c r="G12" s="369"/>
      <c r="H12" s="369"/>
      <c r="I12" s="369"/>
      <c r="J12" s="369"/>
      <c r="K12" s="369"/>
      <c r="L12" s="28" t="s">
        <v>212</v>
      </c>
      <c r="M12" s="363"/>
    </row>
    <row r="13" spans="1:13" ht="14.25" thickBot="1">
      <c r="A13" s="95">
        <v>1</v>
      </c>
      <c r="B13" s="145">
        <v>2</v>
      </c>
      <c r="C13" s="145">
        <v>3</v>
      </c>
      <c r="D13" s="145">
        <v>4</v>
      </c>
      <c r="E13" s="145">
        <v>5</v>
      </c>
      <c r="F13" s="146">
        <v>6</v>
      </c>
      <c r="G13" s="145">
        <v>7</v>
      </c>
      <c r="H13" s="145">
        <v>8</v>
      </c>
      <c r="I13" s="145">
        <v>9</v>
      </c>
      <c r="J13" s="145">
        <v>10</v>
      </c>
      <c r="K13" s="145">
        <v>11</v>
      </c>
      <c r="L13" s="145">
        <v>12</v>
      </c>
      <c r="M13" s="145" t="s">
        <v>76</v>
      </c>
    </row>
    <row r="14" spans="1:14" ht="18.75" customHeight="1" thickBot="1">
      <c r="A14" s="161" t="s">
        <v>90</v>
      </c>
      <c r="B14" s="251" t="s">
        <v>43</v>
      </c>
      <c r="C14" s="252">
        <f>C15+C17+C21+C23</f>
        <v>46908294</v>
      </c>
      <c r="D14" s="252">
        <f aca="true" t="shared" si="0" ref="D14:M14">D15+D17+D21+D23</f>
        <v>39220658</v>
      </c>
      <c r="E14" s="252">
        <f t="shared" si="0"/>
        <v>3762041</v>
      </c>
      <c r="F14" s="252">
        <f t="shared" si="0"/>
        <v>685107</v>
      </c>
      <c r="G14" s="252">
        <f>G15+G17+G21+G23</f>
        <v>685107</v>
      </c>
      <c r="H14" s="252">
        <f t="shared" si="0"/>
        <v>234826</v>
      </c>
      <c r="I14" s="252">
        <f t="shared" si="0"/>
        <v>31411</v>
      </c>
      <c r="J14" s="252">
        <f t="shared" si="0"/>
        <v>0</v>
      </c>
      <c r="K14" s="252">
        <f t="shared" si="0"/>
        <v>0</v>
      </c>
      <c r="L14" s="252">
        <f t="shared" si="0"/>
        <v>0</v>
      </c>
      <c r="M14" s="238">
        <f t="shared" si="0"/>
        <v>47593401</v>
      </c>
      <c r="N14" s="61">
        <f>M15+M17+M21+M23</f>
        <v>47593401</v>
      </c>
    </row>
    <row r="15" spans="1:14" s="35" customFormat="1" ht="15.75" customHeight="1" thickBot="1">
      <c r="A15" s="162">
        <v>10000</v>
      </c>
      <c r="B15" s="99" t="s">
        <v>9</v>
      </c>
      <c r="C15" s="150">
        <f>SUM(C16)</f>
        <v>2287230</v>
      </c>
      <c r="D15" s="150">
        <f>SUM(D16)</f>
        <v>2004650</v>
      </c>
      <c r="E15" s="150">
        <f>SUM(E16)</f>
        <v>77709</v>
      </c>
      <c r="F15" s="120">
        <f>G15+J15</f>
        <v>26000</v>
      </c>
      <c r="G15" s="150">
        <f aca="true" t="shared" si="1" ref="G15:L15">SUM(G16)</f>
        <v>26000</v>
      </c>
      <c r="H15" s="150">
        <f t="shared" si="1"/>
        <v>0</v>
      </c>
      <c r="I15" s="150">
        <f t="shared" si="1"/>
        <v>0</v>
      </c>
      <c r="J15" s="150">
        <v>0</v>
      </c>
      <c r="K15" s="150">
        <v>0</v>
      </c>
      <c r="L15" s="150">
        <f t="shared" si="1"/>
        <v>0</v>
      </c>
      <c r="M15" s="128">
        <f>F15+C15</f>
        <v>2313230</v>
      </c>
      <c r="N15" s="61" t="e">
        <f>M16+M20+M22+#REF!</f>
        <v>#REF!</v>
      </c>
    </row>
    <row r="16" spans="1:14" ht="18" customHeight="1" thickBot="1">
      <c r="A16" s="163">
        <v>10116</v>
      </c>
      <c r="B16" s="91" t="s">
        <v>23</v>
      </c>
      <c r="C16" s="120">
        <v>2287230</v>
      </c>
      <c r="D16" s="120">
        <v>2004650</v>
      </c>
      <c r="E16" s="120">
        <v>77709</v>
      </c>
      <c r="F16" s="120">
        <f>G16+J16</f>
        <v>26000</v>
      </c>
      <c r="G16" s="120">
        <v>26000</v>
      </c>
      <c r="H16" s="120"/>
      <c r="I16" s="120"/>
      <c r="J16" s="120"/>
      <c r="K16" s="120"/>
      <c r="L16" s="120"/>
      <c r="M16" s="128">
        <f aca="true" t="shared" si="2" ref="M16:M24">F16+C16</f>
        <v>2313230</v>
      </c>
      <c r="N16" s="61">
        <f>M17+M21+M23+M24</f>
        <v>45415171</v>
      </c>
    </row>
    <row r="17" spans="1:14" s="35" customFormat="1" ht="16.5" customHeight="1" thickBot="1">
      <c r="A17" s="164">
        <v>80000</v>
      </c>
      <c r="B17" s="99" t="s">
        <v>11</v>
      </c>
      <c r="C17" s="128">
        <f aca="true" t="shared" si="3" ref="C17:L17">SUM(C18:C20)</f>
        <v>44286064</v>
      </c>
      <c r="D17" s="128">
        <f t="shared" si="3"/>
        <v>37216008</v>
      </c>
      <c r="E17" s="128">
        <f t="shared" si="3"/>
        <v>3684332</v>
      </c>
      <c r="F17" s="128">
        <f t="shared" si="3"/>
        <v>659107</v>
      </c>
      <c r="G17" s="128">
        <f t="shared" si="3"/>
        <v>659107</v>
      </c>
      <c r="H17" s="128">
        <f t="shared" si="3"/>
        <v>234826</v>
      </c>
      <c r="I17" s="128">
        <f t="shared" si="3"/>
        <v>31411</v>
      </c>
      <c r="J17" s="128">
        <f t="shared" si="3"/>
        <v>0</v>
      </c>
      <c r="K17" s="128">
        <f t="shared" si="3"/>
        <v>0</v>
      </c>
      <c r="L17" s="128">
        <f t="shared" si="3"/>
        <v>0</v>
      </c>
      <c r="M17" s="128">
        <f t="shared" si="2"/>
        <v>44945171</v>
      </c>
      <c r="N17" s="61" t="e">
        <f>M20+M22+#REF!+M25</f>
        <v>#REF!</v>
      </c>
    </row>
    <row r="18" spans="1:13" s="72" customFormat="1" ht="15" customHeight="1" thickBot="1">
      <c r="A18" s="163">
        <v>80101</v>
      </c>
      <c r="B18" s="91" t="s">
        <v>206</v>
      </c>
      <c r="C18" s="119">
        <v>14829502</v>
      </c>
      <c r="D18" s="119">
        <v>12372939</v>
      </c>
      <c r="E18" s="119">
        <v>1339554</v>
      </c>
      <c r="F18" s="120">
        <f aca="true" t="shared" si="4" ref="F18:F24">G18+J18</f>
        <v>120007</v>
      </c>
      <c r="G18" s="119">
        <v>120007</v>
      </c>
      <c r="H18" s="119">
        <v>15226</v>
      </c>
      <c r="I18" s="128"/>
      <c r="J18" s="119"/>
      <c r="K18" s="119"/>
      <c r="L18" s="150"/>
      <c r="M18" s="128">
        <f t="shared" si="2"/>
        <v>14949509</v>
      </c>
    </row>
    <row r="19" spans="1:13" s="72" customFormat="1" ht="16.5" customHeight="1" thickBot="1">
      <c r="A19" s="165" t="s">
        <v>207</v>
      </c>
      <c r="B19" s="97" t="s">
        <v>208</v>
      </c>
      <c r="C19" s="119">
        <v>20943982</v>
      </c>
      <c r="D19" s="119">
        <v>17724535</v>
      </c>
      <c r="E19" s="119">
        <v>1834092</v>
      </c>
      <c r="F19" s="120">
        <f t="shared" si="4"/>
        <v>505000</v>
      </c>
      <c r="G19" s="119">
        <v>505000</v>
      </c>
      <c r="H19" s="119">
        <v>219600</v>
      </c>
      <c r="I19" s="119">
        <v>31411</v>
      </c>
      <c r="J19" s="119"/>
      <c r="K19" s="119"/>
      <c r="L19" s="120"/>
      <c r="M19" s="128">
        <f t="shared" si="2"/>
        <v>21448982</v>
      </c>
    </row>
    <row r="20" spans="1:14" ht="27.75" customHeight="1" thickBot="1">
      <c r="A20" s="166" t="s">
        <v>97</v>
      </c>
      <c r="B20" s="91" t="s">
        <v>96</v>
      </c>
      <c r="C20" s="119">
        <v>8512580</v>
      </c>
      <c r="D20" s="119">
        <v>7118534</v>
      </c>
      <c r="E20" s="119">
        <v>510686</v>
      </c>
      <c r="F20" s="119">
        <f t="shared" si="4"/>
        <v>34100</v>
      </c>
      <c r="G20" s="119">
        <v>34100</v>
      </c>
      <c r="H20" s="119"/>
      <c r="I20" s="119"/>
      <c r="J20" s="119"/>
      <c r="K20" s="119"/>
      <c r="L20" s="120"/>
      <c r="M20" s="128">
        <f t="shared" si="2"/>
        <v>8546680</v>
      </c>
      <c r="N20" s="61">
        <f>M21+M23+M24+M26</f>
        <v>1046378</v>
      </c>
    </row>
    <row r="21" spans="1:14" s="35" customFormat="1" ht="25.5" customHeight="1" thickBot="1">
      <c r="A21" s="162">
        <v>90000</v>
      </c>
      <c r="B21" s="99" t="s">
        <v>12</v>
      </c>
      <c r="C21" s="128">
        <f>SUM(C22)</f>
        <v>200000</v>
      </c>
      <c r="D21" s="150">
        <f>SUM(D22)</f>
        <v>0</v>
      </c>
      <c r="E21" s="150">
        <f>SUM(E22)</f>
        <v>0</v>
      </c>
      <c r="F21" s="119">
        <f t="shared" si="4"/>
        <v>0</v>
      </c>
      <c r="G21" s="150">
        <f aca="true" t="shared" si="5" ref="G21:L21">SUM(G22)</f>
        <v>0</v>
      </c>
      <c r="H21" s="150">
        <f t="shared" si="5"/>
        <v>0</v>
      </c>
      <c r="I21" s="150">
        <f t="shared" si="5"/>
        <v>0</v>
      </c>
      <c r="J21" s="150">
        <f t="shared" si="5"/>
        <v>0</v>
      </c>
      <c r="K21" s="150">
        <f t="shared" si="5"/>
        <v>0</v>
      </c>
      <c r="L21" s="150">
        <f t="shared" si="5"/>
        <v>0</v>
      </c>
      <c r="M21" s="128">
        <f t="shared" si="2"/>
        <v>200000</v>
      </c>
      <c r="N21" s="61" t="e">
        <f>M22+#REF!+M25+M27</f>
        <v>#REF!</v>
      </c>
    </row>
    <row r="22" spans="1:14" ht="20.25" customHeight="1" thickBot="1">
      <c r="A22" s="166" t="s">
        <v>45</v>
      </c>
      <c r="B22" s="100" t="s">
        <v>28</v>
      </c>
      <c r="C22" s="119">
        <v>200000</v>
      </c>
      <c r="D22" s="120"/>
      <c r="E22" s="120"/>
      <c r="F22" s="119">
        <f t="shared" si="4"/>
        <v>0</v>
      </c>
      <c r="G22" s="120"/>
      <c r="H22" s="120"/>
      <c r="I22" s="120"/>
      <c r="J22" s="120"/>
      <c r="K22" s="120"/>
      <c r="L22" s="120"/>
      <c r="M22" s="128">
        <f t="shared" si="2"/>
        <v>200000</v>
      </c>
      <c r="N22" s="61">
        <f>M23+M24+M26+M28</f>
        <v>866378</v>
      </c>
    </row>
    <row r="23" spans="1:14" s="35" customFormat="1" ht="16.5" customHeight="1" thickBot="1">
      <c r="A23" s="164">
        <v>120000</v>
      </c>
      <c r="B23" s="99" t="s">
        <v>14</v>
      </c>
      <c r="C23" s="150">
        <f>C24</f>
        <v>135000</v>
      </c>
      <c r="D23" s="150"/>
      <c r="E23" s="150"/>
      <c r="F23" s="119">
        <f t="shared" si="4"/>
        <v>0</v>
      </c>
      <c r="G23" s="150"/>
      <c r="H23" s="150"/>
      <c r="I23" s="150"/>
      <c r="J23" s="150"/>
      <c r="K23" s="150"/>
      <c r="L23" s="150"/>
      <c r="M23" s="128">
        <f t="shared" si="2"/>
        <v>135000</v>
      </c>
      <c r="N23" s="61" t="e">
        <f>#REF!+M25+M27+M29</f>
        <v>#REF!</v>
      </c>
    </row>
    <row r="24" spans="1:14" ht="19.5" customHeight="1" thickBot="1">
      <c r="A24" s="163">
        <v>120201</v>
      </c>
      <c r="B24" s="91" t="s">
        <v>39</v>
      </c>
      <c r="C24" s="120">
        <v>135000</v>
      </c>
      <c r="D24" s="120"/>
      <c r="E24" s="120"/>
      <c r="F24" s="119">
        <f t="shared" si="4"/>
        <v>0</v>
      </c>
      <c r="G24" s="120"/>
      <c r="H24" s="120"/>
      <c r="I24" s="120"/>
      <c r="J24" s="120"/>
      <c r="K24" s="120"/>
      <c r="L24" s="120"/>
      <c r="M24" s="128">
        <f t="shared" si="2"/>
        <v>135000</v>
      </c>
      <c r="N24" s="61">
        <f>M25+M27+M29+M31</f>
        <v>1548646</v>
      </c>
    </row>
    <row r="25" spans="1:14" ht="31.5" customHeight="1" thickBot="1">
      <c r="A25" s="167" t="s">
        <v>94</v>
      </c>
      <c r="B25" s="148" t="s">
        <v>44</v>
      </c>
      <c r="C25" s="159">
        <f>C26+C31+C33+C35</f>
        <v>910103</v>
      </c>
      <c r="D25" s="159">
        <f>D26+D31</f>
        <v>234886</v>
      </c>
      <c r="E25" s="159">
        <f>E26+E31</f>
        <v>6292</v>
      </c>
      <c r="F25" s="159">
        <f aca="true" t="shared" si="6" ref="F25:F91">G25+K25</f>
        <v>46000</v>
      </c>
      <c r="G25" s="159">
        <f aca="true" t="shared" si="7" ref="G25:L25">G26+G31</f>
        <v>46000</v>
      </c>
      <c r="H25" s="159">
        <f t="shared" si="7"/>
        <v>0</v>
      </c>
      <c r="I25" s="159">
        <f t="shared" si="7"/>
        <v>0</v>
      </c>
      <c r="J25" s="159">
        <f t="shared" si="7"/>
        <v>0</v>
      </c>
      <c r="K25" s="159">
        <f t="shared" si="7"/>
        <v>0</v>
      </c>
      <c r="L25" s="159">
        <f t="shared" si="7"/>
        <v>0</v>
      </c>
      <c r="M25" s="159">
        <f>M26+M31+M33+M35</f>
        <v>956103</v>
      </c>
      <c r="N25" s="61">
        <f>M26+M28+M30+M32</f>
        <v>1102343</v>
      </c>
    </row>
    <row r="26" spans="1:14" s="29" customFormat="1" ht="27.75" customHeight="1" thickBot="1">
      <c r="A26" s="87">
        <v>90000</v>
      </c>
      <c r="B26" s="89" t="s">
        <v>12</v>
      </c>
      <c r="C26" s="228">
        <f>SUM(C27:C30)</f>
        <v>530378</v>
      </c>
      <c r="D26" s="228">
        <f aca="true" t="shared" si="8" ref="D26:L26">SUM(D27:D30)</f>
        <v>234886</v>
      </c>
      <c r="E26" s="228">
        <f t="shared" si="8"/>
        <v>6292</v>
      </c>
      <c r="F26" s="225">
        <f t="shared" si="6"/>
        <v>46000</v>
      </c>
      <c r="G26" s="228">
        <f t="shared" si="8"/>
        <v>46000</v>
      </c>
      <c r="H26" s="228">
        <f t="shared" si="8"/>
        <v>0</v>
      </c>
      <c r="I26" s="228">
        <f t="shared" si="8"/>
        <v>0</v>
      </c>
      <c r="J26" s="229">
        <f t="shared" si="8"/>
        <v>0</v>
      </c>
      <c r="K26" s="229">
        <f t="shared" si="8"/>
        <v>0</v>
      </c>
      <c r="L26" s="229">
        <f t="shared" si="8"/>
        <v>0</v>
      </c>
      <c r="M26" s="228">
        <f aca="true" t="shared" si="9" ref="M26:M36">C26+F26</f>
        <v>576378</v>
      </c>
      <c r="N26" s="61">
        <f>M27+M29+M31+M37</f>
        <v>64622310</v>
      </c>
    </row>
    <row r="27" spans="1:14" s="7" customFormat="1" ht="31.5" customHeight="1" thickBot="1">
      <c r="A27" s="168">
        <v>91101</v>
      </c>
      <c r="B27" s="100" t="s">
        <v>29</v>
      </c>
      <c r="C27" s="225">
        <v>250478</v>
      </c>
      <c r="D27" s="225">
        <v>234886</v>
      </c>
      <c r="E27" s="225">
        <v>6292</v>
      </c>
      <c r="F27" s="225">
        <f t="shared" si="6"/>
        <v>46000</v>
      </c>
      <c r="G27" s="233">
        <v>46000</v>
      </c>
      <c r="H27" s="233"/>
      <c r="I27" s="233"/>
      <c r="J27" s="234"/>
      <c r="K27" s="234"/>
      <c r="L27" s="234"/>
      <c r="M27" s="228">
        <f t="shared" si="9"/>
        <v>296478</v>
      </c>
      <c r="N27" s="61">
        <f>M28+M30+M32+M38</f>
        <v>63587875</v>
      </c>
    </row>
    <row r="28" spans="1:14" ht="28.5" thickBot="1">
      <c r="A28" s="168">
        <v>91102</v>
      </c>
      <c r="B28" s="100" t="s">
        <v>30</v>
      </c>
      <c r="C28" s="225">
        <v>20000</v>
      </c>
      <c r="D28" s="225"/>
      <c r="E28" s="225"/>
      <c r="F28" s="225">
        <f t="shared" si="6"/>
        <v>0</v>
      </c>
      <c r="G28" s="234"/>
      <c r="H28" s="234"/>
      <c r="I28" s="234"/>
      <c r="J28" s="234"/>
      <c r="K28" s="234"/>
      <c r="L28" s="234"/>
      <c r="M28" s="228">
        <f t="shared" si="9"/>
        <v>20000</v>
      </c>
      <c r="N28" s="61">
        <f>M29+M31+M37+M39</f>
        <v>70770389</v>
      </c>
    </row>
    <row r="29" spans="1:14" s="7" customFormat="1" ht="27" customHeight="1" thickBot="1">
      <c r="A29" s="163">
        <v>91103</v>
      </c>
      <c r="B29" s="149" t="s">
        <v>31</v>
      </c>
      <c r="C29" s="225">
        <v>25000</v>
      </c>
      <c r="D29" s="225"/>
      <c r="E29" s="225"/>
      <c r="F29" s="225">
        <f t="shared" si="6"/>
        <v>0</v>
      </c>
      <c r="G29" s="226"/>
      <c r="H29" s="226"/>
      <c r="I29" s="226"/>
      <c r="J29" s="226"/>
      <c r="K29" s="226"/>
      <c r="L29" s="226"/>
      <c r="M29" s="228">
        <f t="shared" si="9"/>
        <v>25000</v>
      </c>
      <c r="N29" s="61">
        <f>M30+M32+M38+M40</f>
        <v>117705606</v>
      </c>
    </row>
    <row r="30" spans="1:14" s="7" customFormat="1" ht="26.25" customHeight="1" thickBot="1">
      <c r="A30" s="163">
        <v>91209</v>
      </c>
      <c r="B30" s="92" t="s">
        <v>33</v>
      </c>
      <c r="C30" s="225">
        <v>234900</v>
      </c>
      <c r="D30" s="226"/>
      <c r="E30" s="226"/>
      <c r="F30" s="225">
        <f t="shared" si="6"/>
        <v>0</v>
      </c>
      <c r="G30" s="226"/>
      <c r="H30" s="226"/>
      <c r="I30" s="226"/>
      <c r="J30" s="226"/>
      <c r="K30" s="226"/>
      <c r="L30" s="226"/>
      <c r="M30" s="228">
        <f t="shared" si="9"/>
        <v>234900</v>
      </c>
      <c r="N30" s="61">
        <f>M31+M37+M39+M41</f>
        <v>71313458</v>
      </c>
    </row>
    <row r="31" spans="1:14" s="8" customFormat="1" ht="17.25" customHeight="1" thickBot="1">
      <c r="A31" s="87">
        <v>130000</v>
      </c>
      <c r="B31" s="89" t="s">
        <v>15</v>
      </c>
      <c r="C31" s="228">
        <f aca="true" t="shared" si="10" ref="C31:L31">SUM(C32)</f>
        <v>271065</v>
      </c>
      <c r="D31" s="229">
        <f t="shared" si="10"/>
        <v>0</v>
      </c>
      <c r="E31" s="229">
        <f t="shared" si="10"/>
        <v>0</v>
      </c>
      <c r="F31" s="225">
        <f t="shared" si="6"/>
        <v>0</v>
      </c>
      <c r="G31" s="229">
        <f t="shared" si="10"/>
        <v>0</v>
      </c>
      <c r="H31" s="229">
        <f t="shared" si="10"/>
        <v>0</v>
      </c>
      <c r="I31" s="229">
        <f t="shared" si="10"/>
        <v>0</v>
      </c>
      <c r="J31" s="229">
        <f t="shared" si="10"/>
        <v>0</v>
      </c>
      <c r="K31" s="229">
        <f t="shared" si="10"/>
        <v>0</v>
      </c>
      <c r="L31" s="229">
        <f t="shared" si="10"/>
        <v>0</v>
      </c>
      <c r="M31" s="228">
        <f t="shared" si="9"/>
        <v>271065</v>
      </c>
      <c r="N31" s="61">
        <f>M32+M38+M40+M42</f>
        <v>118250310</v>
      </c>
    </row>
    <row r="32" spans="1:14" s="10" customFormat="1" ht="43.5" customHeight="1" thickBot="1">
      <c r="A32" s="168">
        <v>130205</v>
      </c>
      <c r="B32" s="92" t="s">
        <v>41</v>
      </c>
      <c r="C32" s="233">
        <v>271065</v>
      </c>
      <c r="D32" s="234"/>
      <c r="E32" s="234"/>
      <c r="F32" s="233">
        <f t="shared" si="6"/>
        <v>0</v>
      </c>
      <c r="G32" s="234"/>
      <c r="H32" s="234"/>
      <c r="I32" s="234"/>
      <c r="J32" s="234"/>
      <c r="K32" s="234"/>
      <c r="L32" s="234"/>
      <c r="M32" s="230">
        <f t="shared" si="9"/>
        <v>271065</v>
      </c>
      <c r="N32" s="61">
        <f>M37+M39+M41+M43</f>
        <v>71993671</v>
      </c>
    </row>
    <row r="33" spans="1:14" s="10" customFormat="1" ht="27.75" customHeight="1" thickBot="1">
      <c r="A33" s="98" t="s">
        <v>237</v>
      </c>
      <c r="B33" s="209" t="s">
        <v>238</v>
      </c>
      <c r="C33" s="228">
        <f>C34</f>
        <v>70000</v>
      </c>
      <c r="D33" s="234"/>
      <c r="E33" s="234"/>
      <c r="F33" s="233">
        <f t="shared" si="6"/>
        <v>0</v>
      </c>
      <c r="G33" s="234"/>
      <c r="H33" s="234"/>
      <c r="I33" s="234"/>
      <c r="J33" s="234"/>
      <c r="K33" s="234"/>
      <c r="L33" s="234"/>
      <c r="M33" s="230">
        <f t="shared" si="9"/>
        <v>70000</v>
      </c>
      <c r="N33" s="61"/>
    </row>
    <row r="34" spans="1:14" s="10" customFormat="1" ht="16.5" customHeight="1" thickBot="1">
      <c r="A34" s="96" t="s">
        <v>235</v>
      </c>
      <c r="B34" s="106" t="s">
        <v>236</v>
      </c>
      <c r="C34" s="225">
        <v>70000</v>
      </c>
      <c r="D34" s="234"/>
      <c r="E34" s="234"/>
      <c r="F34" s="233">
        <f t="shared" si="6"/>
        <v>0</v>
      </c>
      <c r="G34" s="234"/>
      <c r="H34" s="234"/>
      <c r="I34" s="234"/>
      <c r="J34" s="234"/>
      <c r="K34" s="234"/>
      <c r="L34" s="234"/>
      <c r="M34" s="230">
        <f t="shared" si="9"/>
        <v>70000</v>
      </c>
      <c r="N34" s="61"/>
    </row>
    <row r="35" spans="1:14" s="10" customFormat="1" ht="15.75" customHeight="1" thickBot="1">
      <c r="A35" s="88">
        <v>250000</v>
      </c>
      <c r="B35" s="110" t="s">
        <v>16</v>
      </c>
      <c r="C35" s="228">
        <f>C36</f>
        <v>38660</v>
      </c>
      <c r="D35" s="234"/>
      <c r="E35" s="234"/>
      <c r="F35" s="233">
        <f t="shared" si="6"/>
        <v>0</v>
      </c>
      <c r="G35" s="234"/>
      <c r="H35" s="234"/>
      <c r="I35" s="234"/>
      <c r="J35" s="234"/>
      <c r="K35" s="234"/>
      <c r="L35" s="234"/>
      <c r="M35" s="230">
        <f t="shared" si="9"/>
        <v>38660</v>
      </c>
      <c r="N35" s="61"/>
    </row>
    <row r="36" spans="1:14" s="10" customFormat="1" ht="12.75" customHeight="1" thickBot="1">
      <c r="A36" s="105" t="s">
        <v>184</v>
      </c>
      <c r="B36" s="111" t="s">
        <v>185</v>
      </c>
      <c r="C36" s="225">
        <v>38660</v>
      </c>
      <c r="D36" s="234"/>
      <c r="E36" s="234"/>
      <c r="F36" s="233">
        <f t="shared" si="6"/>
        <v>0</v>
      </c>
      <c r="G36" s="234"/>
      <c r="H36" s="234"/>
      <c r="I36" s="234"/>
      <c r="J36" s="234"/>
      <c r="K36" s="234"/>
      <c r="L36" s="234"/>
      <c r="M36" s="230">
        <f t="shared" si="9"/>
        <v>38660</v>
      </c>
      <c r="N36" s="61"/>
    </row>
    <row r="37" spans="1:14" s="59" customFormat="1" ht="19.5" customHeight="1" thickBot="1">
      <c r="A37" s="169" t="s">
        <v>91</v>
      </c>
      <c r="B37" s="151" t="s">
        <v>103</v>
      </c>
      <c r="C37" s="237">
        <f>C38+C46+C48</f>
        <v>63761767</v>
      </c>
      <c r="D37" s="237">
        <f aca="true" t="shared" si="11" ref="D37:L37">D38+D46+D48</f>
        <v>53020968</v>
      </c>
      <c r="E37" s="237">
        <f t="shared" si="11"/>
        <v>6590533</v>
      </c>
      <c r="F37" s="237">
        <f t="shared" si="6"/>
        <v>268000</v>
      </c>
      <c r="G37" s="237">
        <f t="shared" si="11"/>
        <v>268000</v>
      </c>
      <c r="H37" s="237">
        <f t="shared" si="11"/>
        <v>0</v>
      </c>
      <c r="I37" s="237">
        <f t="shared" si="11"/>
        <v>0</v>
      </c>
      <c r="J37" s="237">
        <f t="shared" si="11"/>
        <v>0</v>
      </c>
      <c r="K37" s="237">
        <f t="shared" si="11"/>
        <v>0</v>
      </c>
      <c r="L37" s="237">
        <f t="shared" si="11"/>
        <v>0</v>
      </c>
      <c r="M37" s="250">
        <f>F37+C37</f>
        <v>64029767</v>
      </c>
      <c r="N37" s="61">
        <f aca="true" t="shared" si="12" ref="N37:N44">M38+M40+M42+M44</f>
        <v>118143626</v>
      </c>
    </row>
    <row r="38" spans="1:14" s="26" customFormat="1" ht="15" customHeight="1" thickBot="1">
      <c r="A38" s="87">
        <v>70000</v>
      </c>
      <c r="B38" s="89" t="s">
        <v>10</v>
      </c>
      <c r="C38" s="229">
        <f>SUM(C39:C45)</f>
        <v>62793910</v>
      </c>
      <c r="D38" s="229">
        <f aca="true" t="shared" si="13" ref="D38:L38">SUM(D39:D45)</f>
        <v>52436082</v>
      </c>
      <c r="E38" s="229">
        <f t="shared" si="13"/>
        <v>6474671</v>
      </c>
      <c r="F38" s="228">
        <f t="shared" si="6"/>
        <v>268000</v>
      </c>
      <c r="G38" s="229">
        <f t="shared" si="13"/>
        <v>268000</v>
      </c>
      <c r="H38" s="229">
        <f t="shared" si="13"/>
        <v>0</v>
      </c>
      <c r="I38" s="229">
        <f t="shared" si="13"/>
        <v>0</v>
      </c>
      <c r="J38" s="229">
        <f t="shared" si="13"/>
        <v>0</v>
      </c>
      <c r="K38" s="229">
        <f t="shared" si="13"/>
        <v>0</v>
      </c>
      <c r="L38" s="229">
        <f t="shared" si="13"/>
        <v>0</v>
      </c>
      <c r="M38" s="230">
        <f>SUM(M39:M45)</f>
        <v>63061910</v>
      </c>
      <c r="N38" s="61">
        <f t="shared" si="12"/>
        <v>7980194</v>
      </c>
    </row>
    <row r="39" spans="1:14" s="26" customFormat="1" ht="18.75" customHeight="1" thickBot="1">
      <c r="A39" s="163">
        <v>70101</v>
      </c>
      <c r="B39" s="92" t="s">
        <v>106</v>
      </c>
      <c r="C39" s="225">
        <v>6189557</v>
      </c>
      <c r="D39" s="225">
        <v>4575845</v>
      </c>
      <c r="E39" s="225">
        <v>593157</v>
      </c>
      <c r="F39" s="225">
        <f t="shared" si="6"/>
        <v>255000</v>
      </c>
      <c r="G39" s="226">
        <v>255000</v>
      </c>
      <c r="H39" s="229"/>
      <c r="I39" s="229"/>
      <c r="J39" s="229"/>
      <c r="K39" s="229"/>
      <c r="L39" s="229"/>
      <c r="M39" s="228">
        <f aca="true" t="shared" si="14" ref="M39:M45">C39+F39</f>
        <v>6444557</v>
      </c>
      <c r="N39" s="61">
        <f t="shared" si="12"/>
        <v>55321716</v>
      </c>
    </row>
    <row r="40" spans="1:14" ht="42" customHeight="1" thickBot="1">
      <c r="A40" s="163">
        <v>70201</v>
      </c>
      <c r="B40" s="93" t="s">
        <v>27</v>
      </c>
      <c r="C40" s="225">
        <v>54124731</v>
      </c>
      <c r="D40" s="225">
        <v>45519161</v>
      </c>
      <c r="E40" s="225">
        <v>5831792</v>
      </c>
      <c r="F40" s="225">
        <f t="shared" si="6"/>
        <v>13000</v>
      </c>
      <c r="G40" s="225">
        <v>13000</v>
      </c>
      <c r="H40" s="225"/>
      <c r="I40" s="225"/>
      <c r="J40" s="225"/>
      <c r="K40" s="225"/>
      <c r="L40" s="225"/>
      <c r="M40" s="228">
        <f t="shared" si="14"/>
        <v>54137731</v>
      </c>
      <c r="N40" s="61">
        <f t="shared" si="12"/>
        <v>1775637</v>
      </c>
    </row>
    <row r="41" spans="1:14" ht="29.25" customHeight="1" thickBot="1">
      <c r="A41" s="163">
        <v>70401</v>
      </c>
      <c r="B41" s="91" t="s">
        <v>278</v>
      </c>
      <c r="C41" s="225">
        <v>568069</v>
      </c>
      <c r="D41" s="225">
        <v>558653</v>
      </c>
      <c r="E41" s="225"/>
      <c r="F41" s="225">
        <f t="shared" si="6"/>
        <v>0</v>
      </c>
      <c r="G41" s="226"/>
      <c r="H41" s="226"/>
      <c r="I41" s="226"/>
      <c r="J41" s="226"/>
      <c r="K41" s="226"/>
      <c r="L41" s="226"/>
      <c r="M41" s="228">
        <f t="shared" si="14"/>
        <v>568069</v>
      </c>
      <c r="N41" s="61">
        <f t="shared" si="12"/>
        <v>1911842</v>
      </c>
    </row>
    <row r="42" spans="1:14" ht="30" customHeight="1" thickBot="1">
      <c r="A42" s="163">
        <v>70802</v>
      </c>
      <c r="B42" s="91" t="s">
        <v>24</v>
      </c>
      <c r="C42" s="225">
        <v>779604</v>
      </c>
      <c r="D42" s="225">
        <v>711027</v>
      </c>
      <c r="E42" s="225">
        <v>49722</v>
      </c>
      <c r="F42" s="225">
        <f t="shared" si="6"/>
        <v>0</v>
      </c>
      <c r="G42" s="226"/>
      <c r="H42" s="226"/>
      <c r="I42" s="226"/>
      <c r="J42" s="226"/>
      <c r="K42" s="226"/>
      <c r="L42" s="226"/>
      <c r="M42" s="228">
        <f t="shared" si="14"/>
        <v>779604</v>
      </c>
      <c r="N42" s="61">
        <f t="shared" si="12"/>
        <v>1935425</v>
      </c>
    </row>
    <row r="43" spans="1:14" s="7" customFormat="1" ht="32.25" customHeight="1" thickBot="1">
      <c r="A43" s="163">
        <v>70804</v>
      </c>
      <c r="B43" s="91" t="s">
        <v>25</v>
      </c>
      <c r="C43" s="225">
        <v>951278</v>
      </c>
      <c r="D43" s="225">
        <v>913678</v>
      </c>
      <c r="E43" s="225"/>
      <c r="F43" s="225">
        <f t="shared" si="6"/>
        <v>0</v>
      </c>
      <c r="G43" s="226"/>
      <c r="H43" s="226"/>
      <c r="I43" s="226"/>
      <c r="J43" s="226"/>
      <c r="K43" s="226"/>
      <c r="L43" s="226"/>
      <c r="M43" s="228">
        <f t="shared" si="14"/>
        <v>951278</v>
      </c>
      <c r="N43" s="61">
        <f t="shared" si="12"/>
        <v>56376886</v>
      </c>
    </row>
    <row r="44" spans="1:14" ht="30" customHeight="1" thickBot="1">
      <c r="A44" s="163">
        <v>70805</v>
      </c>
      <c r="B44" s="91" t="s">
        <v>78</v>
      </c>
      <c r="C44" s="225">
        <v>164381</v>
      </c>
      <c r="D44" s="225">
        <v>157718</v>
      </c>
      <c r="E44" s="225"/>
      <c r="F44" s="225">
        <f t="shared" si="6"/>
        <v>0</v>
      </c>
      <c r="G44" s="226"/>
      <c r="H44" s="226"/>
      <c r="I44" s="226"/>
      <c r="J44" s="226"/>
      <c r="K44" s="226"/>
      <c r="L44" s="226"/>
      <c r="M44" s="228">
        <f t="shared" si="14"/>
        <v>164381</v>
      </c>
      <c r="N44" s="61">
        <f t="shared" si="12"/>
        <v>56228795</v>
      </c>
    </row>
    <row r="45" spans="1:14" ht="42" thickBot="1">
      <c r="A45" s="163">
        <v>70808</v>
      </c>
      <c r="B45" s="91" t="s">
        <v>26</v>
      </c>
      <c r="C45" s="225">
        <v>16290</v>
      </c>
      <c r="D45" s="225"/>
      <c r="E45" s="225"/>
      <c r="F45" s="225">
        <f t="shared" si="6"/>
        <v>0</v>
      </c>
      <c r="G45" s="226"/>
      <c r="H45" s="226"/>
      <c r="I45" s="226"/>
      <c r="J45" s="226"/>
      <c r="K45" s="226"/>
      <c r="L45" s="226"/>
      <c r="M45" s="228">
        <f t="shared" si="14"/>
        <v>16290</v>
      </c>
      <c r="N45" s="61">
        <f>M46+M48+M50+M74</f>
        <v>56362505</v>
      </c>
    </row>
    <row r="46" spans="1:14" s="10" customFormat="1" ht="30" customHeight="1" thickBot="1">
      <c r="A46" s="87">
        <v>90000</v>
      </c>
      <c r="B46" s="89" t="s">
        <v>12</v>
      </c>
      <c r="C46" s="228">
        <f>SUM(C47)</f>
        <v>240000</v>
      </c>
      <c r="D46" s="229">
        <f aca="true" t="shared" si="15" ref="D46:L46">SUM(D47)</f>
        <v>0</v>
      </c>
      <c r="E46" s="229">
        <f t="shared" si="15"/>
        <v>0</v>
      </c>
      <c r="F46" s="225">
        <f t="shared" si="6"/>
        <v>0</v>
      </c>
      <c r="G46" s="229">
        <f t="shared" si="15"/>
        <v>0</v>
      </c>
      <c r="H46" s="229">
        <f t="shared" si="15"/>
        <v>0</v>
      </c>
      <c r="I46" s="229">
        <f t="shared" si="15"/>
        <v>0</v>
      </c>
      <c r="J46" s="229">
        <f t="shared" si="15"/>
        <v>0</v>
      </c>
      <c r="K46" s="229">
        <f t="shared" si="15"/>
        <v>0</v>
      </c>
      <c r="L46" s="229">
        <f t="shared" si="15"/>
        <v>0</v>
      </c>
      <c r="M46" s="230">
        <f>F46+C46</f>
        <v>240000</v>
      </c>
      <c r="N46" s="61">
        <f>M47+M49+M51+M75</f>
        <v>59801747</v>
      </c>
    </row>
    <row r="47" spans="1:14" s="8" customFormat="1" ht="72" customHeight="1" thickBot="1">
      <c r="A47" s="163">
        <v>91108</v>
      </c>
      <c r="B47" s="92" t="s">
        <v>32</v>
      </c>
      <c r="C47" s="225">
        <v>240000</v>
      </c>
      <c r="D47" s="226"/>
      <c r="E47" s="226"/>
      <c r="F47" s="225">
        <f t="shared" si="6"/>
        <v>0</v>
      </c>
      <c r="G47" s="226"/>
      <c r="H47" s="226"/>
      <c r="I47" s="226"/>
      <c r="J47" s="226"/>
      <c r="K47" s="226"/>
      <c r="L47" s="226"/>
      <c r="M47" s="230">
        <f>F47+C47</f>
        <v>240000</v>
      </c>
      <c r="N47" s="61">
        <f>M48+M50+M74+M76</f>
        <v>56390039</v>
      </c>
    </row>
    <row r="48" spans="1:14" s="26" customFormat="1" ht="20.25" customHeight="1" thickBot="1">
      <c r="A48" s="87">
        <v>130000</v>
      </c>
      <c r="B48" s="89" t="s">
        <v>15</v>
      </c>
      <c r="C48" s="229">
        <f>SUM(C49)</f>
        <v>727857</v>
      </c>
      <c r="D48" s="229">
        <f>SUM(D49)</f>
        <v>584886</v>
      </c>
      <c r="E48" s="229">
        <f>SUM(E49)</f>
        <v>115862</v>
      </c>
      <c r="F48" s="229">
        <f t="shared" si="6"/>
        <v>0</v>
      </c>
      <c r="G48" s="229">
        <f aca="true" t="shared" si="16" ref="G48:L48">SUM(G49)</f>
        <v>0</v>
      </c>
      <c r="H48" s="229">
        <f t="shared" si="16"/>
        <v>0</v>
      </c>
      <c r="I48" s="229">
        <f t="shared" si="16"/>
        <v>0</v>
      </c>
      <c r="J48" s="229">
        <f t="shared" si="16"/>
        <v>0</v>
      </c>
      <c r="K48" s="229">
        <f t="shared" si="16"/>
        <v>0</v>
      </c>
      <c r="L48" s="229">
        <f t="shared" si="16"/>
        <v>0</v>
      </c>
      <c r="M48" s="230">
        <f>F48+C48</f>
        <v>727857</v>
      </c>
      <c r="N48" s="61" t="e">
        <f>M49+M51+M75+#REF!</f>
        <v>#REF!</v>
      </c>
    </row>
    <row r="49" spans="1:14" s="8" customFormat="1" ht="31.5" customHeight="1" thickBot="1">
      <c r="A49" s="163">
        <v>130107</v>
      </c>
      <c r="B49" s="91" t="s">
        <v>40</v>
      </c>
      <c r="C49" s="225">
        <v>727857</v>
      </c>
      <c r="D49" s="225">
        <v>584886</v>
      </c>
      <c r="E49" s="225">
        <v>115862</v>
      </c>
      <c r="F49" s="225">
        <f t="shared" si="6"/>
        <v>0</v>
      </c>
      <c r="G49" s="225"/>
      <c r="H49" s="225"/>
      <c r="I49" s="225"/>
      <c r="J49" s="225"/>
      <c r="K49" s="225"/>
      <c r="L49" s="225"/>
      <c r="M49" s="230">
        <f>F49+C49</f>
        <v>727857</v>
      </c>
      <c r="N49" s="61">
        <f>M50+M74+M76+M78</f>
        <v>64188390</v>
      </c>
    </row>
    <row r="50" spans="1:14" s="59" customFormat="1" ht="35.25" customHeight="1" thickBot="1">
      <c r="A50" s="167" t="s">
        <v>92</v>
      </c>
      <c r="B50" s="148" t="s">
        <v>46</v>
      </c>
      <c r="C50" s="238">
        <f>C51</f>
        <v>55175848</v>
      </c>
      <c r="D50" s="238">
        <f aca="true" t="shared" si="17" ref="D50:L50">D51</f>
        <v>3396590</v>
      </c>
      <c r="E50" s="238">
        <f t="shared" si="17"/>
        <v>71130</v>
      </c>
      <c r="F50" s="238">
        <f t="shared" si="6"/>
        <v>68800</v>
      </c>
      <c r="G50" s="238">
        <f t="shared" si="17"/>
        <v>68800</v>
      </c>
      <c r="H50" s="238">
        <f t="shared" si="17"/>
        <v>12000</v>
      </c>
      <c r="I50" s="238">
        <f t="shared" si="17"/>
        <v>0</v>
      </c>
      <c r="J50" s="238">
        <f t="shared" si="17"/>
        <v>0</v>
      </c>
      <c r="K50" s="238">
        <f t="shared" si="17"/>
        <v>0</v>
      </c>
      <c r="L50" s="238">
        <f t="shared" si="17"/>
        <v>0</v>
      </c>
      <c r="M50" s="238">
        <f>F50+C50</f>
        <v>55244648</v>
      </c>
      <c r="N50" s="61" t="e">
        <f>M51+M75+#REF!+M79</f>
        <v>#REF!</v>
      </c>
    </row>
    <row r="51" spans="1:14" ht="33" customHeight="1" thickBot="1">
      <c r="A51" s="87">
        <v>90000</v>
      </c>
      <c r="B51" s="89" t="s">
        <v>12</v>
      </c>
      <c r="C51" s="229">
        <f>SUM(C52:C77)</f>
        <v>55175848</v>
      </c>
      <c r="D51" s="229">
        <f aca="true" t="shared" si="18" ref="D51:L51">SUM(D74:D76)</f>
        <v>3396590</v>
      </c>
      <c r="E51" s="229">
        <f t="shared" si="18"/>
        <v>71130</v>
      </c>
      <c r="F51" s="225">
        <f t="shared" si="6"/>
        <v>68800</v>
      </c>
      <c r="G51" s="229">
        <f>SUM(G74:G77)</f>
        <v>68800</v>
      </c>
      <c r="H51" s="229">
        <f>SUM(H74:H77)</f>
        <v>12000</v>
      </c>
      <c r="I51" s="229">
        <f t="shared" si="18"/>
        <v>0</v>
      </c>
      <c r="J51" s="229">
        <f t="shared" si="18"/>
        <v>0</v>
      </c>
      <c r="K51" s="229">
        <f t="shared" si="18"/>
        <v>0</v>
      </c>
      <c r="L51" s="229">
        <f t="shared" si="18"/>
        <v>0</v>
      </c>
      <c r="M51" s="228">
        <f>C51+F51</f>
        <v>55244648</v>
      </c>
      <c r="N51" s="61">
        <f>M74+M76+M78+M80</f>
        <v>10009492</v>
      </c>
    </row>
    <row r="52" spans="1:14" ht="32.25" customHeight="1" thickBot="1">
      <c r="A52" s="163" t="s">
        <v>182</v>
      </c>
      <c r="B52" s="91" t="s">
        <v>183</v>
      </c>
      <c r="C52" s="225">
        <v>607800</v>
      </c>
      <c r="D52" s="229"/>
      <c r="E52" s="229"/>
      <c r="F52" s="225"/>
      <c r="G52" s="229"/>
      <c r="H52" s="229"/>
      <c r="I52" s="229"/>
      <c r="J52" s="229"/>
      <c r="K52" s="229"/>
      <c r="L52" s="229"/>
      <c r="M52" s="230">
        <f aca="true" t="shared" si="19" ref="M52:M77">F52+C52</f>
        <v>607800</v>
      </c>
      <c r="N52" s="61"/>
    </row>
    <row r="53" spans="1:14" ht="102" customHeight="1" thickBot="1">
      <c r="A53" s="163" t="s">
        <v>138</v>
      </c>
      <c r="B53" s="91" t="s">
        <v>211</v>
      </c>
      <c r="C53" s="227">
        <v>3387904</v>
      </c>
      <c r="D53" s="229"/>
      <c r="E53" s="229"/>
      <c r="F53" s="225"/>
      <c r="G53" s="229"/>
      <c r="H53" s="229"/>
      <c r="I53" s="229"/>
      <c r="J53" s="229"/>
      <c r="K53" s="229"/>
      <c r="L53" s="229"/>
      <c r="M53" s="230">
        <f t="shared" si="19"/>
        <v>3387904</v>
      </c>
      <c r="N53" s="61"/>
    </row>
    <row r="54" spans="1:14" ht="102" customHeight="1" thickBot="1">
      <c r="A54" s="163" t="s">
        <v>139</v>
      </c>
      <c r="B54" s="91" t="s">
        <v>211</v>
      </c>
      <c r="C54" s="227">
        <v>77892</v>
      </c>
      <c r="D54" s="229"/>
      <c r="E54" s="229"/>
      <c r="F54" s="225"/>
      <c r="G54" s="229"/>
      <c r="H54" s="229"/>
      <c r="I54" s="229"/>
      <c r="J54" s="229"/>
      <c r="K54" s="229"/>
      <c r="L54" s="229"/>
      <c r="M54" s="230">
        <f t="shared" si="19"/>
        <v>77892</v>
      </c>
      <c r="N54" s="61"/>
    </row>
    <row r="55" spans="1:14" ht="87.75" customHeight="1" thickBot="1">
      <c r="A55" s="168" t="s">
        <v>140</v>
      </c>
      <c r="B55" s="109" t="s">
        <v>141</v>
      </c>
      <c r="C55" s="232">
        <v>331221</v>
      </c>
      <c r="D55" s="231"/>
      <c r="E55" s="231"/>
      <c r="F55" s="233"/>
      <c r="G55" s="231"/>
      <c r="H55" s="231"/>
      <c r="I55" s="231"/>
      <c r="J55" s="231"/>
      <c r="K55" s="231"/>
      <c r="L55" s="231"/>
      <c r="M55" s="230">
        <f t="shared" si="19"/>
        <v>331221</v>
      </c>
      <c r="N55" s="61"/>
    </row>
    <row r="56" spans="1:14" ht="84" thickBot="1">
      <c r="A56" s="168" t="s">
        <v>142</v>
      </c>
      <c r="B56" s="109" t="s">
        <v>141</v>
      </c>
      <c r="C56" s="232">
        <v>1643</v>
      </c>
      <c r="D56" s="231"/>
      <c r="E56" s="231"/>
      <c r="F56" s="233"/>
      <c r="G56" s="231"/>
      <c r="H56" s="231"/>
      <c r="I56" s="231"/>
      <c r="J56" s="231"/>
      <c r="K56" s="231"/>
      <c r="L56" s="231"/>
      <c r="M56" s="230">
        <f t="shared" si="19"/>
        <v>1643</v>
      </c>
      <c r="N56" s="61"/>
    </row>
    <row r="57" spans="1:14" ht="84" thickBot="1">
      <c r="A57" s="163" t="s">
        <v>143</v>
      </c>
      <c r="B57" s="91" t="s">
        <v>144</v>
      </c>
      <c r="C57" s="232">
        <v>118606</v>
      </c>
      <c r="D57" s="229"/>
      <c r="E57" s="229"/>
      <c r="F57" s="225"/>
      <c r="G57" s="229"/>
      <c r="H57" s="229"/>
      <c r="I57" s="229"/>
      <c r="J57" s="229"/>
      <c r="K57" s="229"/>
      <c r="L57" s="229"/>
      <c r="M57" s="230">
        <f t="shared" si="19"/>
        <v>118606</v>
      </c>
      <c r="N57" s="61"/>
    </row>
    <row r="58" spans="1:14" ht="84" thickBot="1">
      <c r="A58" s="163" t="s">
        <v>145</v>
      </c>
      <c r="B58" s="91" t="s">
        <v>146</v>
      </c>
      <c r="C58" s="232">
        <v>7034</v>
      </c>
      <c r="D58" s="229"/>
      <c r="E58" s="229"/>
      <c r="F58" s="225"/>
      <c r="G58" s="229"/>
      <c r="H58" s="229"/>
      <c r="I58" s="229"/>
      <c r="J58" s="229"/>
      <c r="K58" s="229"/>
      <c r="L58" s="229"/>
      <c r="M58" s="230">
        <f t="shared" si="19"/>
        <v>7034</v>
      </c>
      <c r="N58" s="61"/>
    </row>
    <row r="59" spans="1:14" ht="84" thickBot="1">
      <c r="A59" s="163" t="s">
        <v>147</v>
      </c>
      <c r="B59" s="91" t="s">
        <v>148</v>
      </c>
      <c r="C59" s="232">
        <v>1256288</v>
      </c>
      <c r="D59" s="229"/>
      <c r="E59" s="229"/>
      <c r="F59" s="225"/>
      <c r="G59" s="229"/>
      <c r="H59" s="229"/>
      <c r="I59" s="229"/>
      <c r="J59" s="229"/>
      <c r="K59" s="229"/>
      <c r="L59" s="229"/>
      <c r="M59" s="230">
        <f t="shared" si="19"/>
        <v>1256288</v>
      </c>
      <c r="N59" s="61"/>
    </row>
    <row r="60" spans="1:14" ht="84" thickBot="1">
      <c r="A60" s="163" t="s">
        <v>149</v>
      </c>
      <c r="B60" s="91" t="s">
        <v>148</v>
      </c>
      <c r="C60" s="232">
        <v>9856</v>
      </c>
      <c r="D60" s="229"/>
      <c r="E60" s="229"/>
      <c r="F60" s="225"/>
      <c r="G60" s="229"/>
      <c r="H60" s="229"/>
      <c r="I60" s="229"/>
      <c r="J60" s="229"/>
      <c r="K60" s="229"/>
      <c r="L60" s="229"/>
      <c r="M60" s="230">
        <f t="shared" si="19"/>
        <v>9856</v>
      </c>
      <c r="N60" s="61"/>
    </row>
    <row r="61" spans="1:14" ht="84" thickBot="1">
      <c r="A61" s="163" t="s">
        <v>150</v>
      </c>
      <c r="B61" s="91" t="s">
        <v>151</v>
      </c>
      <c r="C61" s="232">
        <v>264436</v>
      </c>
      <c r="D61" s="229"/>
      <c r="E61" s="229"/>
      <c r="F61" s="225"/>
      <c r="G61" s="229"/>
      <c r="H61" s="229"/>
      <c r="I61" s="229"/>
      <c r="J61" s="229"/>
      <c r="K61" s="229"/>
      <c r="L61" s="229"/>
      <c r="M61" s="230">
        <f t="shared" si="19"/>
        <v>264436</v>
      </c>
      <c r="N61" s="61"/>
    </row>
    <row r="62" spans="1:14" ht="84" thickBot="1">
      <c r="A62" s="163" t="s">
        <v>152</v>
      </c>
      <c r="B62" s="91" t="s">
        <v>151</v>
      </c>
      <c r="C62" s="232">
        <v>11414</v>
      </c>
      <c r="D62" s="229"/>
      <c r="E62" s="229"/>
      <c r="F62" s="225"/>
      <c r="G62" s="229"/>
      <c r="H62" s="229"/>
      <c r="I62" s="229"/>
      <c r="J62" s="229"/>
      <c r="K62" s="229"/>
      <c r="L62" s="229"/>
      <c r="M62" s="230">
        <f t="shared" si="19"/>
        <v>11414</v>
      </c>
      <c r="N62" s="61"/>
    </row>
    <row r="63" spans="1:14" ht="18" customHeight="1" thickBot="1">
      <c r="A63" s="163" t="s">
        <v>153</v>
      </c>
      <c r="B63" s="91" t="s">
        <v>154</v>
      </c>
      <c r="C63" s="232">
        <v>342317</v>
      </c>
      <c r="D63" s="229"/>
      <c r="E63" s="229"/>
      <c r="F63" s="225"/>
      <c r="G63" s="229"/>
      <c r="H63" s="229"/>
      <c r="I63" s="229"/>
      <c r="J63" s="229"/>
      <c r="K63" s="229"/>
      <c r="L63" s="229"/>
      <c r="M63" s="230">
        <f t="shared" si="19"/>
        <v>342317</v>
      </c>
      <c r="N63" s="61"/>
    </row>
    <row r="64" spans="1:14" ht="28.5" thickBot="1">
      <c r="A64" s="163" t="s">
        <v>155</v>
      </c>
      <c r="B64" s="91" t="s">
        <v>156</v>
      </c>
      <c r="C64" s="232">
        <v>3203650</v>
      </c>
      <c r="D64" s="229"/>
      <c r="E64" s="229"/>
      <c r="F64" s="225"/>
      <c r="G64" s="229"/>
      <c r="H64" s="229"/>
      <c r="I64" s="229"/>
      <c r="J64" s="229"/>
      <c r="K64" s="229"/>
      <c r="L64" s="229"/>
      <c r="M64" s="230">
        <f t="shared" si="19"/>
        <v>3203650</v>
      </c>
      <c r="N64" s="61"/>
    </row>
    <row r="65" spans="1:14" ht="18" customHeight="1" thickBot="1">
      <c r="A65" s="168" t="s">
        <v>157</v>
      </c>
      <c r="B65" s="109" t="s">
        <v>158</v>
      </c>
      <c r="C65" s="232">
        <v>16947011</v>
      </c>
      <c r="D65" s="231"/>
      <c r="E65" s="231"/>
      <c r="F65" s="233"/>
      <c r="G65" s="231"/>
      <c r="H65" s="231"/>
      <c r="I65" s="231"/>
      <c r="J65" s="231"/>
      <c r="K65" s="231"/>
      <c r="L65" s="231"/>
      <c r="M65" s="230">
        <f t="shared" si="19"/>
        <v>16947011</v>
      </c>
      <c r="N65" s="61"/>
    </row>
    <row r="66" spans="1:14" ht="30.75" customHeight="1" thickBot="1">
      <c r="A66" s="163" t="s">
        <v>159</v>
      </c>
      <c r="B66" s="91" t="s">
        <v>160</v>
      </c>
      <c r="C66" s="227">
        <v>1587805</v>
      </c>
      <c r="D66" s="229"/>
      <c r="E66" s="229"/>
      <c r="F66" s="225"/>
      <c r="G66" s="229"/>
      <c r="H66" s="229"/>
      <c r="I66" s="229"/>
      <c r="J66" s="229"/>
      <c r="K66" s="229"/>
      <c r="L66" s="229"/>
      <c r="M66" s="230">
        <f t="shared" si="19"/>
        <v>1587805</v>
      </c>
      <c r="N66" s="61"/>
    </row>
    <row r="67" spans="1:14" ht="16.5" customHeight="1" thickBot="1">
      <c r="A67" s="163" t="s">
        <v>161</v>
      </c>
      <c r="B67" s="91" t="s">
        <v>162</v>
      </c>
      <c r="C67" s="232">
        <v>4195409</v>
      </c>
      <c r="D67" s="229"/>
      <c r="E67" s="229"/>
      <c r="F67" s="225"/>
      <c r="G67" s="229"/>
      <c r="H67" s="229"/>
      <c r="I67" s="229"/>
      <c r="J67" s="229"/>
      <c r="K67" s="229"/>
      <c r="L67" s="229"/>
      <c r="M67" s="230">
        <f t="shared" si="19"/>
        <v>4195409</v>
      </c>
      <c r="N67" s="61"/>
    </row>
    <row r="68" spans="1:14" ht="18" customHeight="1" thickBot="1">
      <c r="A68" s="163" t="s">
        <v>163</v>
      </c>
      <c r="B68" s="91" t="s">
        <v>164</v>
      </c>
      <c r="C68" s="232">
        <v>213663</v>
      </c>
      <c r="D68" s="229"/>
      <c r="E68" s="229"/>
      <c r="F68" s="225"/>
      <c r="G68" s="229"/>
      <c r="H68" s="229"/>
      <c r="I68" s="229"/>
      <c r="J68" s="229"/>
      <c r="K68" s="229"/>
      <c r="L68" s="229"/>
      <c r="M68" s="230">
        <f t="shared" si="19"/>
        <v>213663</v>
      </c>
      <c r="N68" s="61"/>
    </row>
    <row r="69" spans="1:14" ht="16.5" customHeight="1" thickBot="1">
      <c r="A69" s="163" t="s">
        <v>165</v>
      </c>
      <c r="B69" s="91" t="s">
        <v>166</v>
      </c>
      <c r="C69" s="232">
        <v>85465</v>
      </c>
      <c r="D69" s="229"/>
      <c r="E69" s="229"/>
      <c r="F69" s="225"/>
      <c r="G69" s="229"/>
      <c r="H69" s="229"/>
      <c r="I69" s="229"/>
      <c r="J69" s="229"/>
      <c r="K69" s="229"/>
      <c r="L69" s="229"/>
      <c r="M69" s="230">
        <f t="shared" si="19"/>
        <v>85465</v>
      </c>
      <c r="N69" s="61"/>
    </row>
    <row r="70" spans="1:14" ht="28.5" thickBot="1">
      <c r="A70" s="163" t="s">
        <v>167</v>
      </c>
      <c r="B70" s="91" t="s">
        <v>168</v>
      </c>
      <c r="C70" s="232">
        <v>7658495</v>
      </c>
      <c r="D70" s="229"/>
      <c r="E70" s="229"/>
      <c r="F70" s="225"/>
      <c r="G70" s="229"/>
      <c r="H70" s="229"/>
      <c r="I70" s="229"/>
      <c r="J70" s="229"/>
      <c r="K70" s="229"/>
      <c r="L70" s="229"/>
      <c r="M70" s="230">
        <f t="shared" si="19"/>
        <v>7658495</v>
      </c>
      <c r="N70" s="61"/>
    </row>
    <row r="71" spans="1:14" ht="28.5" thickBot="1">
      <c r="A71" s="163" t="s">
        <v>169</v>
      </c>
      <c r="B71" s="91" t="s">
        <v>170</v>
      </c>
      <c r="C71" s="227">
        <v>2383700</v>
      </c>
      <c r="D71" s="229"/>
      <c r="E71" s="229"/>
      <c r="F71" s="225"/>
      <c r="G71" s="229"/>
      <c r="H71" s="229"/>
      <c r="I71" s="229"/>
      <c r="J71" s="229"/>
      <c r="K71" s="229"/>
      <c r="L71" s="229"/>
      <c r="M71" s="230">
        <f t="shared" si="19"/>
        <v>2383700</v>
      </c>
      <c r="N71" s="61"/>
    </row>
    <row r="72" spans="1:14" ht="42" thickBot="1">
      <c r="A72" s="163" t="s">
        <v>171</v>
      </c>
      <c r="B72" s="91" t="s">
        <v>172</v>
      </c>
      <c r="C72" s="227">
        <v>47415</v>
      </c>
      <c r="D72" s="229"/>
      <c r="E72" s="229"/>
      <c r="F72" s="225"/>
      <c r="G72" s="229"/>
      <c r="H72" s="229"/>
      <c r="I72" s="229"/>
      <c r="J72" s="229"/>
      <c r="K72" s="229"/>
      <c r="L72" s="229"/>
      <c r="M72" s="230">
        <f t="shared" si="19"/>
        <v>47415</v>
      </c>
      <c r="N72" s="61"/>
    </row>
    <row r="73" spans="1:14" ht="28.5" thickBot="1">
      <c r="A73" s="163" t="s">
        <v>173</v>
      </c>
      <c r="B73" s="91" t="s">
        <v>174</v>
      </c>
      <c r="C73" s="226">
        <v>474420</v>
      </c>
      <c r="D73" s="229"/>
      <c r="E73" s="229"/>
      <c r="F73" s="225"/>
      <c r="G73" s="229"/>
      <c r="H73" s="229"/>
      <c r="I73" s="229"/>
      <c r="J73" s="229"/>
      <c r="K73" s="229"/>
      <c r="L73" s="229"/>
      <c r="M73" s="230">
        <f t="shared" si="19"/>
        <v>474420</v>
      </c>
      <c r="N73" s="61"/>
    </row>
    <row r="74" spans="1:14" ht="70.5" customHeight="1" thickBot="1">
      <c r="A74" s="163">
        <v>91108</v>
      </c>
      <c r="B74" s="100" t="s">
        <v>32</v>
      </c>
      <c r="C74" s="226">
        <v>150000</v>
      </c>
      <c r="D74" s="226"/>
      <c r="E74" s="226"/>
      <c r="F74" s="225">
        <f t="shared" si="6"/>
        <v>0</v>
      </c>
      <c r="G74" s="226"/>
      <c r="H74" s="226"/>
      <c r="I74" s="226"/>
      <c r="J74" s="226"/>
      <c r="K74" s="226"/>
      <c r="L74" s="226"/>
      <c r="M74" s="230">
        <f t="shared" si="19"/>
        <v>150000</v>
      </c>
      <c r="N74" s="61" t="e">
        <f>M75+#REF!+M79+M81</f>
        <v>#REF!</v>
      </c>
    </row>
    <row r="75" spans="1:14" s="8" customFormat="1" ht="31.5" customHeight="1" thickBot="1">
      <c r="A75" s="163">
        <v>91204</v>
      </c>
      <c r="B75" s="100" t="s">
        <v>89</v>
      </c>
      <c r="C75" s="234">
        <v>3520442</v>
      </c>
      <c r="D75" s="234">
        <v>3396590</v>
      </c>
      <c r="E75" s="234">
        <v>71130</v>
      </c>
      <c r="F75" s="225">
        <f>G75+J75</f>
        <v>68800</v>
      </c>
      <c r="G75" s="234">
        <v>68800</v>
      </c>
      <c r="H75" s="234">
        <v>12000</v>
      </c>
      <c r="I75" s="226"/>
      <c r="J75" s="234"/>
      <c r="K75" s="234"/>
      <c r="L75" s="234"/>
      <c r="M75" s="230">
        <f t="shared" si="19"/>
        <v>3589242</v>
      </c>
      <c r="N75" s="61">
        <f>M76+M78+M80+M82</f>
        <v>12219313</v>
      </c>
    </row>
    <row r="76" spans="1:14" s="8" customFormat="1" ht="73.5" customHeight="1" thickBot="1">
      <c r="A76" s="163">
        <v>91205</v>
      </c>
      <c r="B76" s="104" t="s">
        <v>88</v>
      </c>
      <c r="C76" s="234">
        <v>267534</v>
      </c>
      <c r="D76" s="226"/>
      <c r="E76" s="226"/>
      <c r="F76" s="225"/>
      <c r="G76" s="226"/>
      <c r="H76" s="226"/>
      <c r="I76" s="226"/>
      <c r="J76" s="226"/>
      <c r="K76" s="226"/>
      <c r="L76" s="226"/>
      <c r="M76" s="230">
        <f t="shared" si="19"/>
        <v>267534</v>
      </c>
      <c r="N76" s="61" t="e">
        <f>#REF!+M79+M81+M83</f>
        <v>#REF!</v>
      </c>
    </row>
    <row r="77" spans="1:14" s="8" customFormat="1" ht="31.5" customHeight="1" thickBot="1">
      <c r="A77" s="163" t="s">
        <v>180</v>
      </c>
      <c r="B77" s="153" t="s">
        <v>181</v>
      </c>
      <c r="C77" s="226">
        <v>8024428</v>
      </c>
      <c r="D77" s="226"/>
      <c r="E77" s="226"/>
      <c r="F77" s="225"/>
      <c r="G77" s="226"/>
      <c r="H77" s="226"/>
      <c r="I77" s="226"/>
      <c r="J77" s="226"/>
      <c r="K77" s="226"/>
      <c r="L77" s="226"/>
      <c r="M77" s="230">
        <f t="shared" si="19"/>
        <v>8024428</v>
      </c>
      <c r="N77" s="61"/>
    </row>
    <row r="78" spans="1:14" s="36" customFormat="1" ht="28.5" thickBot="1">
      <c r="A78" s="171">
        <v>24</v>
      </c>
      <c r="B78" s="147" t="s">
        <v>108</v>
      </c>
      <c r="C78" s="159">
        <f>C79</f>
        <v>8287108</v>
      </c>
      <c r="D78" s="159">
        <f aca="true" t="shared" si="20" ref="D78:L78">D79</f>
        <v>7625901</v>
      </c>
      <c r="E78" s="159">
        <f t="shared" si="20"/>
        <v>473180</v>
      </c>
      <c r="F78" s="159">
        <f t="shared" si="6"/>
        <v>239100</v>
      </c>
      <c r="G78" s="159">
        <f t="shared" si="20"/>
        <v>239100</v>
      </c>
      <c r="H78" s="159">
        <f t="shared" si="20"/>
        <v>49100</v>
      </c>
      <c r="I78" s="159">
        <f t="shared" si="20"/>
        <v>124171</v>
      </c>
      <c r="J78" s="159">
        <f t="shared" si="20"/>
        <v>0</v>
      </c>
      <c r="K78" s="159">
        <f t="shared" si="20"/>
        <v>0</v>
      </c>
      <c r="L78" s="159">
        <f t="shared" si="20"/>
        <v>0</v>
      </c>
      <c r="M78" s="159">
        <f aca="true" t="shared" si="21" ref="M78:M84">F78+C78</f>
        <v>8526208</v>
      </c>
      <c r="N78" s="61">
        <f>M79+M81+M83+M85</f>
        <v>13144252</v>
      </c>
    </row>
    <row r="79" spans="1:14" s="58" customFormat="1" ht="14.25" thickBot="1">
      <c r="A79" s="164">
        <v>110000</v>
      </c>
      <c r="B79" s="99" t="s">
        <v>13</v>
      </c>
      <c r="C79" s="150">
        <f aca="true" t="shared" si="22" ref="C79:L79">SUM(C80:C84)</f>
        <v>8287108</v>
      </c>
      <c r="D79" s="150">
        <f t="shared" si="22"/>
        <v>7625901</v>
      </c>
      <c r="E79" s="150">
        <f t="shared" si="22"/>
        <v>473180</v>
      </c>
      <c r="F79" s="150">
        <f t="shared" si="6"/>
        <v>239100</v>
      </c>
      <c r="G79" s="150">
        <f t="shared" si="22"/>
        <v>239100</v>
      </c>
      <c r="H79" s="150">
        <f t="shared" si="22"/>
        <v>49100</v>
      </c>
      <c r="I79" s="150">
        <f t="shared" si="22"/>
        <v>124171</v>
      </c>
      <c r="J79" s="150">
        <f t="shared" si="22"/>
        <v>0</v>
      </c>
      <c r="K79" s="150">
        <f t="shared" si="22"/>
        <v>0</v>
      </c>
      <c r="L79" s="150">
        <f t="shared" si="22"/>
        <v>0</v>
      </c>
      <c r="M79" s="128">
        <f>SUM(M80:M84)</f>
        <v>8526208</v>
      </c>
      <c r="N79" s="61">
        <f>M80+M82+M84+M86</f>
        <v>3908164</v>
      </c>
    </row>
    <row r="80" spans="1:14" ht="18" customHeight="1" thickBot="1">
      <c r="A80" s="163">
        <v>110201</v>
      </c>
      <c r="B80" s="100" t="s">
        <v>34</v>
      </c>
      <c r="C80" s="120">
        <v>1035750</v>
      </c>
      <c r="D80" s="120">
        <v>962458</v>
      </c>
      <c r="E80" s="120">
        <v>46292</v>
      </c>
      <c r="F80" s="119">
        <f>G80+J80</f>
        <v>30000</v>
      </c>
      <c r="G80" s="120">
        <v>30000</v>
      </c>
      <c r="H80" s="120"/>
      <c r="I80" s="120"/>
      <c r="J80" s="119"/>
      <c r="K80" s="120"/>
      <c r="L80" s="120"/>
      <c r="M80" s="128">
        <f t="shared" si="21"/>
        <v>1065750</v>
      </c>
      <c r="N80" s="61">
        <f>M81+M83+M85+M87</f>
        <v>4618044</v>
      </c>
    </row>
    <row r="81" spans="1:14" ht="18" customHeight="1" thickBot="1">
      <c r="A81" s="163">
        <v>110202</v>
      </c>
      <c r="B81" s="100" t="s">
        <v>35</v>
      </c>
      <c r="C81" s="120">
        <v>317867</v>
      </c>
      <c r="D81" s="120">
        <v>216588</v>
      </c>
      <c r="E81" s="120">
        <v>89279</v>
      </c>
      <c r="F81" s="119">
        <f>G81+J81</f>
        <v>0</v>
      </c>
      <c r="G81" s="120"/>
      <c r="H81" s="120"/>
      <c r="I81" s="120"/>
      <c r="J81" s="120"/>
      <c r="K81" s="120"/>
      <c r="L81" s="120"/>
      <c r="M81" s="128">
        <f t="shared" si="21"/>
        <v>317867</v>
      </c>
      <c r="N81" s="61">
        <f>M82+M84+M86+M91</f>
        <v>11067953</v>
      </c>
    </row>
    <row r="82" spans="1:14" ht="28.5" thickBot="1">
      <c r="A82" s="163">
        <v>110204</v>
      </c>
      <c r="B82" s="154" t="s">
        <v>36</v>
      </c>
      <c r="C82" s="120">
        <v>2359821</v>
      </c>
      <c r="D82" s="120">
        <v>1932156</v>
      </c>
      <c r="E82" s="120">
        <v>310228</v>
      </c>
      <c r="F82" s="120">
        <f>G82+J82</f>
        <v>0</v>
      </c>
      <c r="G82" s="119"/>
      <c r="H82" s="119"/>
      <c r="I82" s="119"/>
      <c r="J82" s="120"/>
      <c r="K82" s="120"/>
      <c r="L82" s="120"/>
      <c r="M82" s="128">
        <f t="shared" si="21"/>
        <v>2359821</v>
      </c>
      <c r="N82" s="61">
        <f>M83+M85+M87+M92</f>
        <v>189375843</v>
      </c>
    </row>
    <row r="83" spans="1:14" ht="16.5" customHeight="1" thickBot="1">
      <c r="A83" s="163">
        <v>110205</v>
      </c>
      <c r="B83" s="100" t="s">
        <v>37</v>
      </c>
      <c r="C83" s="120">
        <v>4091077</v>
      </c>
      <c r="D83" s="155">
        <v>4046206</v>
      </c>
      <c r="E83" s="155">
        <v>27381</v>
      </c>
      <c r="F83" s="156">
        <f>G83+J83</f>
        <v>209100</v>
      </c>
      <c r="G83" s="156">
        <v>209100</v>
      </c>
      <c r="H83" s="156">
        <v>49100</v>
      </c>
      <c r="I83" s="155">
        <v>124171</v>
      </c>
      <c r="J83" s="155"/>
      <c r="K83" s="155"/>
      <c r="L83" s="155"/>
      <c r="M83" s="128">
        <f t="shared" si="21"/>
        <v>4300177</v>
      </c>
      <c r="N83" s="61">
        <f>M84+M86+M91+M93</f>
        <v>8708132</v>
      </c>
    </row>
    <row r="84" spans="1:14" ht="15" customHeight="1" thickBot="1">
      <c r="A84" s="163">
        <v>110502</v>
      </c>
      <c r="B84" s="100" t="s">
        <v>107</v>
      </c>
      <c r="C84" s="120">
        <v>482593</v>
      </c>
      <c r="D84" s="120">
        <v>468493</v>
      </c>
      <c r="E84" s="120"/>
      <c r="F84" s="119">
        <f>G84+J84</f>
        <v>0</v>
      </c>
      <c r="G84" s="120"/>
      <c r="H84" s="120"/>
      <c r="I84" s="120"/>
      <c r="J84" s="120"/>
      <c r="K84" s="120"/>
      <c r="L84" s="120"/>
      <c r="M84" s="128">
        <f t="shared" si="21"/>
        <v>482593</v>
      </c>
      <c r="N84" s="61">
        <f>M85+M87+M92+M94</f>
        <v>185075666</v>
      </c>
    </row>
    <row r="85" spans="1:14" ht="14.25" thickBot="1">
      <c r="A85" s="170" t="s">
        <v>229</v>
      </c>
      <c r="B85" s="147" t="s">
        <v>47</v>
      </c>
      <c r="C85" s="160">
        <f>C86</f>
        <v>0</v>
      </c>
      <c r="D85" s="160">
        <f>SUM(D86)</f>
        <v>0</v>
      </c>
      <c r="E85" s="160">
        <f>SUM(E86)</f>
        <v>0</v>
      </c>
      <c r="F85" s="119">
        <f t="shared" si="6"/>
        <v>0</v>
      </c>
      <c r="G85" s="160">
        <f aca="true" t="shared" si="23" ref="G85:L85">SUM(G86)</f>
        <v>0</v>
      </c>
      <c r="H85" s="160">
        <f t="shared" si="23"/>
        <v>0</v>
      </c>
      <c r="I85" s="160">
        <f t="shared" si="23"/>
        <v>0</v>
      </c>
      <c r="J85" s="160">
        <f t="shared" si="23"/>
        <v>0</v>
      </c>
      <c r="K85" s="160">
        <f t="shared" si="23"/>
        <v>0</v>
      </c>
      <c r="L85" s="160">
        <f t="shared" si="23"/>
        <v>0</v>
      </c>
      <c r="M85" s="159">
        <f>C85+F85</f>
        <v>0</v>
      </c>
      <c r="N85" s="61">
        <f>M86+M91+M93+M95</f>
        <v>8225539</v>
      </c>
    </row>
    <row r="86" spans="1:14" ht="16.5" customHeight="1" thickBot="1">
      <c r="A86" s="87">
        <v>250000</v>
      </c>
      <c r="B86" s="89" t="s">
        <v>16</v>
      </c>
      <c r="C86" s="150">
        <f>C87</f>
        <v>0</v>
      </c>
      <c r="D86" s="150">
        <f aca="true" t="shared" si="24" ref="D86:L86">SUM(D87:D87)</f>
        <v>0</v>
      </c>
      <c r="E86" s="150">
        <f t="shared" si="24"/>
        <v>0</v>
      </c>
      <c r="F86" s="119">
        <f t="shared" si="6"/>
        <v>0</v>
      </c>
      <c r="G86" s="150">
        <f t="shared" si="24"/>
        <v>0</v>
      </c>
      <c r="H86" s="150">
        <f t="shared" si="24"/>
        <v>0</v>
      </c>
      <c r="I86" s="150">
        <f t="shared" si="24"/>
        <v>0</v>
      </c>
      <c r="J86" s="150">
        <f t="shared" si="24"/>
        <v>0</v>
      </c>
      <c r="K86" s="150">
        <f t="shared" si="24"/>
        <v>0</v>
      </c>
      <c r="L86" s="150">
        <f t="shared" si="24"/>
        <v>0</v>
      </c>
      <c r="M86" s="128">
        <f>C86</f>
        <v>0</v>
      </c>
      <c r="N86" s="61" t="e">
        <f>M87+M92+M94+#REF!</f>
        <v>#REF!</v>
      </c>
    </row>
    <row r="87" spans="1:14" ht="18" customHeight="1" thickBot="1">
      <c r="A87" s="163" t="s">
        <v>184</v>
      </c>
      <c r="B87" s="106" t="s">
        <v>185</v>
      </c>
      <c r="C87" s="119"/>
      <c r="D87" s="120"/>
      <c r="E87" s="120"/>
      <c r="F87" s="119">
        <f t="shared" si="6"/>
        <v>0</v>
      </c>
      <c r="G87" s="120"/>
      <c r="H87" s="120"/>
      <c r="I87" s="120"/>
      <c r="J87" s="120"/>
      <c r="K87" s="120"/>
      <c r="L87" s="120"/>
      <c r="M87" s="128">
        <f>C87+F87</f>
        <v>0</v>
      </c>
      <c r="N87" s="61" t="e">
        <f>M91+M93+M95+#REF!</f>
        <v>#REF!</v>
      </c>
    </row>
    <row r="88" spans="1:14" ht="14.25" customHeight="1" thickBot="1">
      <c r="A88" s="170" t="s">
        <v>93</v>
      </c>
      <c r="B88" s="147" t="s">
        <v>47</v>
      </c>
      <c r="C88" s="207">
        <f>C89</f>
        <v>8725539</v>
      </c>
      <c r="D88" s="208">
        <f>D89</f>
        <v>0</v>
      </c>
      <c r="E88" s="208">
        <f>E89</f>
        <v>0</v>
      </c>
      <c r="F88" s="159">
        <f t="shared" si="6"/>
        <v>0</v>
      </c>
      <c r="G88" s="159">
        <f aca="true" t="shared" si="25" ref="G88:L88">G89</f>
        <v>0</v>
      </c>
      <c r="H88" s="159">
        <f t="shared" si="25"/>
        <v>0</v>
      </c>
      <c r="I88" s="159">
        <f t="shared" si="25"/>
        <v>0</v>
      </c>
      <c r="J88" s="159">
        <f t="shared" si="25"/>
        <v>0</v>
      </c>
      <c r="K88" s="159">
        <f t="shared" si="25"/>
        <v>0</v>
      </c>
      <c r="L88" s="159">
        <f t="shared" si="25"/>
        <v>0</v>
      </c>
      <c r="M88" s="159">
        <f>C88+F88</f>
        <v>8725539</v>
      </c>
      <c r="N88" s="61"/>
    </row>
    <row r="89" spans="1:14" ht="18" customHeight="1" thickBot="1">
      <c r="A89" s="87">
        <v>250000</v>
      </c>
      <c r="B89" s="89" t="s">
        <v>16</v>
      </c>
      <c r="C89" s="119">
        <f>SUM(C90:C91)</f>
        <v>8725539</v>
      </c>
      <c r="D89" s="120"/>
      <c r="E89" s="120"/>
      <c r="F89" s="119"/>
      <c r="G89" s="120"/>
      <c r="H89" s="120"/>
      <c r="I89" s="120"/>
      <c r="J89" s="120"/>
      <c r="K89" s="120"/>
      <c r="L89" s="120"/>
      <c r="M89" s="128">
        <f>SUM(M90:M91)</f>
        <v>8725539</v>
      </c>
      <c r="N89" s="61"/>
    </row>
    <row r="90" spans="1:14" ht="18" customHeight="1" thickBot="1">
      <c r="A90" s="163">
        <v>250102</v>
      </c>
      <c r="B90" s="106" t="s">
        <v>42</v>
      </c>
      <c r="C90" s="119">
        <v>500000</v>
      </c>
      <c r="D90" s="120"/>
      <c r="E90" s="120"/>
      <c r="F90" s="119"/>
      <c r="G90" s="120"/>
      <c r="H90" s="120"/>
      <c r="I90" s="120"/>
      <c r="J90" s="120"/>
      <c r="K90" s="120"/>
      <c r="L90" s="120"/>
      <c r="M90" s="128">
        <f>C90+F90</f>
        <v>500000</v>
      </c>
      <c r="N90" s="61"/>
    </row>
    <row r="91" spans="1:14" ht="15.75" customHeight="1" thickBot="1">
      <c r="A91" s="163">
        <v>250380</v>
      </c>
      <c r="B91" s="106" t="s">
        <v>80</v>
      </c>
      <c r="C91" s="119">
        <v>8225539</v>
      </c>
      <c r="D91" s="120"/>
      <c r="E91" s="120"/>
      <c r="F91" s="119">
        <f t="shared" si="6"/>
        <v>0</v>
      </c>
      <c r="G91" s="120"/>
      <c r="H91" s="120"/>
      <c r="I91" s="120"/>
      <c r="J91" s="120"/>
      <c r="K91" s="120"/>
      <c r="L91" s="120"/>
      <c r="M91" s="128">
        <f>C91+F91</f>
        <v>8225539</v>
      </c>
      <c r="N91" s="61" t="e">
        <f>M92+M94+#REF!+M96</f>
        <v>#REF!</v>
      </c>
    </row>
    <row r="92" spans="1:15" s="59" customFormat="1" ht="18" customHeight="1" thickBot="1">
      <c r="A92" s="157"/>
      <c r="B92" s="158" t="s">
        <v>48</v>
      </c>
      <c r="C92" s="128">
        <f>C14+C25+C37+C78+C85+C50+C88</f>
        <v>183768659</v>
      </c>
      <c r="D92" s="128">
        <f aca="true" t="shared" si="26" ref="D92:L92">D14+D25+D37+D78+D85+D50+D88</f>
        <v>103499003</v>
      </c>
      <c r="E92" s="128">
        <f t="shared" si="26"/>
        <v>10903176</v>
      </c>
      <c r="F92" s="128">
        <f t="shared" si="26"/>
        <v>1307007</v>
      </c>
      <c r="G92" s="128">
        <f t="shared" si="26"/>
        <v>1307007</v>
      </c>
      <c r="H92" s="128">
        <f t="shared" si="26"/>
        <v>295926</v>
      </c>
      <c r="I92" s="128">
        <f t="shared" si="26"/>
        <v>155582</v>
      </c>
      <c r="J92" s="128">
        <f t="shared" si="26"/>
        <v>0</v>
      </c>
      <c r="K92" s="128">
        <f t="shared" si="26"/>
        <v>0</v>
      </c>
      <c r="L92" s="128">
        <f t="shared" si="26"/>
        <v>0</v>
      </c>
      <c r="M92" s="128">
        <f>M14+M25+M37+M78+M85+M50+M88</f>
        <v>185075666</v>
      </c>
      <c r="N92" s="61" t="e">
        <f>M93+M95+#REF!+M97</f>
        <v>#REF!</v>
      </c>
      <c r="O92" s="60">
        <f>M88+M85+M78+M50+M37+M25+M14</f>
        <v>185075666</v>
      </c>
    </row>
    <row r="93" spans="1:13" s="8" customFormat="1" ht="10.5" hidden="1">
      <c r="A93" s="42"/>
      <c r="B93" s="43"/>
      <c r="C93" s="44">
        <f>C92-дод_2!C88</f>
        <v>0</v>
      </c>
      <c r="D93" s="44">
        <f>D92-дод_2!D88</f>
        <v>0</v>
      </c>
      <c r="E93" s="44">
        <f>E92-дод_2!E88</f>
        <v>0</v>
      </c>
      <c r="F93" s="44">
        <f>F92-дод_2!F88</f>
        <v>0</v>
      </c>
      <c r="G93" s="44">
        <f>G92-дод_2!G88</f>
        <v>0</v>
      </c>
      <c r="H93" s="44">
        <f>H92-дод_2!H88</f>
        <v>0</v>
      </c>
      <c r="I93" s="44">
        <f>I92-дод_2!I88</f>
        <v>0</v>
      </c>
      <c r="J93" s="44">
        <f>J92-дод_2!J88</f>
        <v>0</v>
      </c>
      <c r="K93" s="44">
        <f>K92-дод_2!K88</f>
        <v>0</v>
      </c>
      <c r="L93" s="44">
        <f>L92-дод_2!L88</f>
        <v>0</v>
      </c>
      <c r="M93" s="44">
        <f>M92-дод_2!M88</f>
        <v>0</v>
      </c>
    </row>
    <row r="94" spans="1:13" s="8" customFormat="1" ht="15" hidden="1">
      <c r="A94" s="15"/>
      <c r="B94" s="9"/>
      <c r="C94" s="47">
        <f>дод_1!D57-дод_3!C92</f>
        <v>56000</v>
      </c>
      <c r="D94" s="47"/>
      <c r="E94" s="47"/>
      <c r="F94" s="75">
        <f>дод_1!E57-дод_3!F92</f>
        <v>-56000</v>
      </c>
      <c r="G94" s="47"/>
      <c r="H94" s="47"/>
      <c r="I94" s="47"/>
      <c r="J94" s="47"/>
      <c r="K94" s="47"/>
      <c r="L94" s="47"/>
      <c r="M94" s="47"/>
    </row>
    <row r="95" spans="2:13" s="26" customFormat="1" ht="12.75">
      <c r="B95" s="9"/>
      <c r="C95" s="48"/>
      <c r="D95" s="48"/>
      <c r="E95" s="48"/>
      <c r="F95" s="48"/>
      <c r="G95" s="48"/>
      <c r="H95" s="48"/>
      <c r="I95" s="48"/>
      <c r="J95" s="48"/>
      <c r="K95" s="48"/>
      <c r="L95" s="48"/>
      <c r="M95" s="48"/>
    </row>
    <row r="96" spans="1:13" ht="17.25">
      <c r="A96" s="39" t="s">
        <v>69</v>
      </c>
      <c r="K96" s="33"/>
      <c r="L96" s="33"/>
      <c r="M96" s="33"/>
    </row>
    <row r="97" spans="1:11" ht="17.25">
      <c r="A97" s="39" t="s">
        <v>85</v>
      </c>
      <c r="B97" s="7"/>
      <c r="C97" s="39"/>
      <c r="D97" s="39"/>
      <c r="E97" s="39"/>
      <c r="F97" s="39" t="s">
        <v>234</v>
      </c>
      <c r="G97" s="40"/>
      <c r="K97" s="37"/>
    </row>
    <row r="102" spans="1:13" s="26" customFormat="1" ht="12.75">
      <c r="A102" s="12"/>
      <c r="B102"/>
      <c r="C102"/>
      <c r="D102"/>
      <c r="E102"/>
      <c r="F102"/>
      <c r="G102"/>
      <c r="H102"/>
      <c r="I102"/>
      <c r="J102"/>
      <c r="K102"/>
      <c r="L102"/>
      <c r="M102"/>
    </row>
    <row r="103" spans="1:13" s="10" customFormat="1" ht="12">
      <c r="A103" s="12"/>
      <c r="B103"/>
      <c r="C103"/>
      <c r="D103"/>
      <c r="E103"/>
      <c r="F103"/>
      <c r="G103"/>
      <c r="H103"/>
      <c r="I103"/>
      <c r="J103"/>
      <c r="K103"/>
      <c r="L103"/>
      <c r="M103"/>
    </row>
    <row r="106" spans="1:13" s="30" customFormat="1" ht="12">
      <c r="A106" s="12"/>
      <c r="B106"/>
      <c r="C106"/>
      <c r="D106"/>
      <c r="E106"/>
      <c r="F106"/>
      <c r="G106"/>
      <c r="H106"/>
      <c r="I106"/>
      <c r="J106"/>
      <c r="K106"/>
      <c r="L106"/>
      <c r="M106"/>
    </row>
  </sheetData>
  <sheetProtection/>
  <mergeCells count="24">
    <mergeCell ref="B6:K6"/>
    <mergeCell ref="M8:M12"/>
    <mergeCell ref="K9:L10"/>
    <mergeCell ref="H11:H12"/>
    <mergeCell ref="I11:I12"/>
    <mergeCell ref="K11:K12"/>
    <mergeCell ref="F9:F12"/>
    <mergeCell ref="G9:G12"/>
    <mergeCell ref="H9:I10"/>
    <mergeCell ref="J9:J12"/>
    <mergeCell ref="A8:A10"/>
    <mergeCell ref="B8:B10"/>
    <mergeCell ref="C8:E8"/>
    <mergeCell ref="F8:L8"/>
    <mergeCell ref="C9:C12"/>
    <mergeCell ref="D9:E10"/>
    <mergeCell ref="A11:A12"/>
    <mergeCell ref="B11:B12"/>
    <mergeCell ref="D11:D12"/>
    <mergeCell ref="E11:E12"/>
    <mergeCell ref="K1:M1"/>
    <mergeCell ref="K2:M2"/>
    <mergeCell ref="K3:M3"/>
    <mergeCell ref="B5:K5"/>
  </mergeCells>
  <printOptions/>
  <pageMargins left="0.7480314960629921" right="0.26" top="0.4724409448818898" bottom="0.1968503937007874" header="0.48" footer="0.2362204724409449"/>
  <pageSetup fitToHeight="4" horizontalDpi="600" verticalDpi="600" orientation="landscape" paperSize="9" scale="70" r:id="rId1"/>
  <rowBreaks count="3" manualBreakCount="3">
    <brk id="34" max="12" man="1"/>
    <brk id="54" max="12" man="1"/>
    <brk id="64" max="1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M98"/>
  <sheetViews>
    <sheetView zoomScale="75" zoomScaleNormal="75" zoomScaleSheetLayoutView="75" zoomScalePageLayoutView="0" workbookViewId="0" topLeftCell="F68">
      <selection activeCell="P15" sqref="P15"/>
    </sheetView>
  </sheetViews>
  <sheetFormatPr defaultColWidth="9.00390625" defaultRowHeight="12.75"/>
  <cols>
    <col min="1" max="1" width="10.50390625" style="0" customWidth="1"/>
    <col min="2" max="2" width="47.00390625" style="0" customWidth="1"/>
    <col min="3" max="3" width="15.75390625" style="0" customWidth="1"/>
    <col min="4" max="4" width="14.875" style="0" customWidth="1"/>
    <col min="5" max="5" width="14.50390625" style="0" customWidth="1"/>
    <col min="6" max="6" width="11.25390625" style="0" customWidth="1"/>
    <col min="7" max="7" width="11.125" style="0" customWidth="1"/>
    <col min="8" max="8" width="12.25390625" style="0" customWidth="1"/>
    <col min="9" max="9" width="11.50390625" style="0" customWidth="1"/>
    <col min="10" max="10" width="11.875" style="0" customWidth="1"/>
    <col min="11" max="11" width="12.125" style="0" customWidth="1"/>
    <col min="12" max="12" width="16.75390625" style="0" customWidth="1"/>
    <col min="13" max="13" width="17.75390625" style="0" customWidth="1"/>
  </cols>
  <sheetData>
    <row r="1" spans="1:2" ht="12.75">
      <c r="A1" s="1"/>
      <c r="B1" s="9"/>
    </row>
    <row r="2" spans="2:13" ht="13.5">
      <c r="B2" s="9"/>
      <c r="I2" s="25"/>
      <c r="J2" s="34"/>
      <c r="K2" s="34"/>
      <c r="L2" s="338" t="s">
        <v>279</v>
      </c>
      <c r="M2" s="338"/>
    </row>
    <row r="3" spans="2:13" ht="13.5">
      <c r="B3" s="9"/>
      <c r="I3" s="381"/>
      <c r="J3" s="381"/>
      <c r="K3" s="381"/>
      <c r="L3" s="338" t="s">
        <v>60</v>
      </c>
      <c r="M3" s="338"/>
    </row>
    <row r="4" spans="2:13" ht="13.5">
      <c r="B4" s="9"/>
      <c r="I4" s="381"/>
      <c r="J4" s="381"/>
      <c r="K4" s="381"/>
      <c r="L4" s="338" t="s">
        <v>280</v>
      </c>
      <c r="M4" s="338"/>
    </row>
    <row r="5" spans="1:2" ht="12">
      <c r="A5" s="2"/>
      <c r="B5" s="9"/>
    </row>
    <row r="6" spans="1:12" ht="16.5">
      <c r="A6" s="357" t="s">
        <v>233</v>
      </c>
      <c r="B6" s="357"/>
      <c r="C6" s="357"/>
      <c r="D6" s="357"/>
      <c r="E6" s="357"/>
      <c r="F6" s="357"/>
      <c r="G6" s="357"/>
      <c r="H6" s="357"/>
      <c r="I6" s="357"/>
      <c r="J6" s="24"/>
      <c r="K6" s="24"/>
      <c r="L6" s="24"/>
    </row>
    <row r="7" spans="1:12" ht="16.5">
      <c r="A7" s="357" t="s">
        <v>64</v>
      </c>
      <c r="B7" s="357"/>
      <c r="C7" s="357"/>
      <c r="D7" s="357"/>
      <c r="E7" s="357"/>
      <c r="F7" s="357"/>
      <c r="G7" s="357"/>
      <c r="H7" s="357"/>
      <c r="I7" s="357"/>
      <c r="J7" s="24"/>
      <c r="K7" s="24"/>
      <c r="L7" s="24"/>
    </row>
    <row r="8" spans="1:2" ht="16.5">
      <c r="A8" s="4"/>
      <c r="B8" s="9"/>
    </row>
    <row r="9" spans="1:13" ht="15" thickBot="1">
      <c r="A9" s="3"/>
      <c r="B9" s="9"/>
      <c r="M9" s="132" t="s">
        <v>81</v>
      </c>
    </row>
    <row r="10" spans="1:13" s="7" customFormat="1" ht="39" customHeight="1" thickBot="1">
      <c r="A10" s="384" t="s">
        <v>65</v>
      </c>
      <c r="B10" s="387" t="s">
        <v>68</v>
      </c>
      <c r="C10" s="382" t="s">
        <v>1</v>
      </c>
      <c r="D10" s="396"/>
      <c r="E10" s="383"/>
      <c r="F10" s="382" t="s">
        <v>2</v>
      </c>
      <c r="G10" s="396"/>
      <c r="H10" s="396"/>
      <c r="I10" s="396"/>
      <c r="J10" s="396"/>
      <c r="K10" s="396"/>
      <c r="L10" s="396"/>
      <c r="M10" s="387" t="s">
        <v>3</v>
      </c>
    </row>
    <row r="11" spans="1:13" s="7" customFormat="1" ht="12" customHeight="1" hidden="1">
      <c r="A11" s="385"/>
      <c r="B11" s="388"/>
      <c r="C11" s="387" t="s">
        <v>4</v>
      </c>
      <c r="D11" s="390" t="s">
        <v>6</v>
      </c>
      <c r="E11" s="397"/>
      <c r="F11" s="400" t="s">
        <v>4</v>
      </c>
      <c r="G11" s="387" t="s">
        <v>5</v>
      </c>
      <c r="H11" s="390" t="s">
        <v>6</v>
      </c>
      <c r="I11" s="397"/>
      <c r="J11" s="387" t="s">
        <v>7</v>
      </c>
      <c r="K11" s="390" t="s">
        <v>6</v>
      </c>
      <c r="L11" s="391"/>
      <c r="M11" s="388"/>
    </row>
    <row r="12" spans="1:13" s="7" customFormat="1" ht="17.25" customHeight="1" hidden="1">
      <c r="A12" s="385"/>
      <c r="B12" s="388"/>
      <c r="C12" s="388"/>
      <c r="D12" s="392"/>
      <c r="E12" s="398"/>
      <c r="F12" s="401"/>
      <c r="G12" s="388"/>
      <c r="H12" s="392"/>
      <c r="I12" s="398"/>
      <c r="J12" s="388"/>
      <c r="K12" s="392"/>
      <c r="L12" s="393"/>
      <c r="M12" s="388"/>
    </row>
    <row r="13" spans="1:13" s="7" customFormat="1" ht="11.25" customHeight="1" hidden="1" thickBot="1">
      <c r="A13" s="385"/>
      <c r="B13" s="388"/>
      <c r="C13" s="388"/>
      <c r="D13" s="394"/>
      <c r="E13" s="399"/>
      <c r="F13" s="401"/>
      <c r="G13" s="388"/>
      <c r="H13" s="394"/>
      <c r="I13" s="399"/>
      <c r="J13" s="388"/>
      <c r="K13" s="394"/>
      <c r="L13" s="395"/>
      <c r="M13" s="388"/>
    </row>
    <row r="14" spans="1:13" s="7" customFormat="1" ht="33" customHeight="1" thickBot="1">
      <c r="A14" s="385"/>
      <c r="B14" s="388"/>
      <c r="C14" s="388"/>
      <c r="D14" s="387" t="s">
        <v>204</v>
      </c>
      <c r="E14" s="387" t="s">
        <v>8</v>
      </c>
      <c r="F14" s="401"/>
      <c r="G14" s="388"/>
      <c r="H14" s="382" t="s">
        <v>6</v>
      </c>
      <c r="I14" s="383"/>
      <c r="J14" s="388"/>
      <c r="K14" s="382" t="s">
        <v>79</v>
      </c>
      <c r="L14" s="383"/>
      <c r="M14" s="388"/>
    </row>
    <row r="15" spans="1:13" s="7" customFormat="1" ht="118.5" customHeight="1" thickBot="1">
      <c r="A15" s="386"/>
      <c r="B15" s="389"/>
      <c r="C15" s="389"/>
      <c r="D15" s="389"/>
      <c r="E15" s="389"/>
      <c r="F15" s="402"/>
      <c r="G15" s="389"/>
      <c r="H15" s="74" t="s">
        <v>105</v>
      </c>
      <c r="I15" s="74" t="s">
        <v>8</v>
      </c>
      <c r="J15" s="389"/>
      <c r="K15" s="83" t="s">
        <v>70</v>
      </c>
      <c r="L15" s="81" t="s">
        <v>75</v>
      </c>
      <c r="M15" s="389"/>
    </row>
    <row r="16" spans="1:13" s="8" customFormat="1" ht="13.5" thickBot="1">
      <c r="A16" s="82">
        <v>1</v>
      </c>
      <c r="B16" s="84">
        <v>2</v>
      </c>
      <c r="C16" s="84">
        <v>3</v>
      </c>
      <c r="D16" s="84">
        <v>4</v>
      </c>
      <c r="E16" s="84">
        <v>5</v>
      </c>
      <c r="F16" s="85">
        <v>6</v>
      </c>
      <c r="G16" s="84">
        <v>7</v>
      </c>
      <c r="H16" s="84">
        <v>8</v>
      </c>
      <c r="I16" s="84">
        <v>9</v>
      </c>
      <c r="J16" s="84">
        <v>10</v>
      </c>
      <c r="K16" s="84">
        <v>11</v>
      </c>
      <c r="L16" s="86">
        <v>12</v>
      </c>
      <c r="M16" s="84" t="s">
        <v>87</v>
      </c>
    </row>
    <row r="17" spans="1:13" s="7" customFormat="1" ht="14.25" thickBot="1">
      <c r="A17" s="88" t="s">
        <v>196</v>
      </c>
      <c r="B17" s="89" t="s">
        <v>9</v>
      </c>
      <c r="C17" s="115">
        <f>SUM(C18)</f>
        <v>2287230</v>
      </c>
      <c r="D17" s="115">
        <f aca="true" t="shared" si="0" ref="D17:L17">SUM(D18)</f>
        <v>2004650</v>
      </c>
      <c r="E17" s="115">
        <f t="shared" si="0"/>
        <v>77709</v>
      </c>
      <c r="F17" s="115">
        <f t="shared" si="0"/>
        <v>26000</v>
      </c>
      <c r="G17" s="115">
        <f t="shared" si="0"/>
        <v>26000</v>
      </c>
      <c r="H17" s="115">
        <f t="shared" si="0"/>
        <v>0</v>
      </c>
      <c r="I17" s="115">
        <f t="shared" si="0"/>
        <v>0</v>
      </c>
      <c r="J17" s="115">
        <f t="shared" si="0"/>
        <v>0</v>
      </c>
      <c r="K17" s="115">
        <f t="shared" si="0"/>
        <v>0</v>
      </c>
      <c r="L17" s="115">
        <f t="shared" si="0"/>
        <v>0</v>
      </c>
      <c r="M17" s="115">
        <f>F17+C17</f>
        <v>2313230</v>
      </c>
    </row>
    <row r="18" spans="1:13" s="72" customFormat="1" ht="14.25" thickBot="1">
      <c r="A18" s="90" t="s">
        <v>195</v>
      </c>
      <c r="B18" s="91" t="s">
        <v>23</v>
      </c>
      <c r="C18" s="116">
        <v>2287230</v>
      </c>
      <c r="D18" s="117">
        <v>2004650</v>
      </c>
      <c r="E18" s="116">
        <v>77709</v>
      </c>
      <c r="F18" s="116">
        <f>G18+J18</f>
        <v>26000</v>
      </c>
      <c r="G18" s="116">
        <v>26000</v>
      </c>
      <c r="H18" s="116"/>
      <c r="I18" s="116"/>
      <c r="J18" s="116"/>
      <c r="K18" s="116"/>
      <c r="L18" s="116"/>
      <c r="M18" s="117">
        <f aca="true" t="shared" si="1" ref="M18:M87">F18+C18</f>
        <v>2313230</v>
      </c>
    </row>
    <row r="19" spans="1:13" s="7" customFormat="1" ht="14.25" thickBot="1">
      <c r="A19" s="88" t="s">
        <v>194</v>
      </c>
      <c r="B19" s="89" t="s">
        <v>10</v>
      </c>
      <c r="C19" s="115">
        <f>SUM(C20:C27)</f>
        <v>63401710</v>
      </c>
      <c r="D19" s="115">
        <f>SUM(D20:D27)</f>
        <v>52436082</v>
      </c>
      <c r="E19" s="115">
        <f>SUM(E20:E27)</f>
        <v>6474671</v>
      </c>
      <c r="F19" s="118">
        <f aca="true" t="shared" si="2" ref="F19:F88">G19+J19</f>
        <v>268000</v>
      </c>
      <c r="G19" s="115">
        <f>SUM(G20:G27)</f>
        <v>268000</v>
      </c>
      <c r="H19" s="115">
        <f>SUM(H20:H27)</f>
        <v>0</v>
      </c>
      <c r="I19" s="115">
        <f>SUM(I20:I27)</f>
        <v>0</v>
      </c>
      <c r="J19" s="115">
        <f>SUM(J20:J27)</f>
        <v>0</v>
      </c>
      <c r="K19" s="115">
        <f>SUM(K20:K27)</f>
        <v>0</v>
      </c>
      <c r="L19" s="115">
        <f>SUM(L21:L27)</f>
        <v>0</v>
      </c>
      <c r="M19" s="115">
        <f>F19+C19</f>
        <v>63669710</v>
      </c>
    </row>
    <row r="20" spans="1:13" s="7" customFormat="1" ht="14.25" thickBot="1">
      <c r="A20" s="90" t="s">
        <v>186</v>
      </c>
      <c r="B20" s="92" t="s">
        <v>106</v>
      </c>
      <c r="C20" s="117">
        <v>6189557</v>
      </c>
      <c r="D20" s="117">
        <v>4575845</v>
      </c>
      <c r="E20" s="117">
        <v>593157</v>
      </c>
      <c r="F20" s="116">
        <f t="shared" si="2"/>
        <v>255000</v>
      </c>
      <c r="G20" s="118">
        <v>255000</v>
      </c>
      <c r="H20" s="118"/>
      <c r="I20" s="118"/>
      <c r="J20" s="118"/>
      <c r="K20" s="118"/>
      <c r="L20" s="118"/>
      <c r="M20" s="117">
        <f t="shared" si="1"/>
        <v>6444557</v>
      </c>
    </row>
    <row r="21" spans="1:13" s="72" customFormat="1" ht="42" thickBot="1">
      <c r="A21" s="90" t="s">
        <v>187</v>
      </c>
      <c r="B21" s="93" t="s">
        <v>27</v>
      </c>
      <c r="C21" s="225">
        <v>54124731</v>
      </c>
      <c r="D21" s="225">
        <v>45519161</v>
      </c>
      <c r="E21" s="225">
        <v>5831792</v>
      </c>
      <c r="F21" s="225">
        <f t="shared" si="2"/>
        <v>13000</v>
      </c>
      <c r="G21" s="225">
        <v>13000</v>
      </c>
      <c r="H21" s="225"/>
      <c r="I21" s="225"/>
      <c r="J21" s="225"/>
      <c r="K21" s="225"/>
      <c r="L21" s="225"/>
      <c r="M21" s="228">
        <f t="shared" si="1"/>
        <v>54137731</v>
      </c>
    </row>
    <row r="22" spans="1:13" s="72" customFormat="1" ht="16.5" customHeight="1" thickBot="1">
      <c r="A22" s="94" t="s">
        <v>182</v>
      </c>
      <c r="B22" s="93" t="s">
        <v>183</v>
      </c>
      <c r="C22" s="225">
        <v>607800</v>
      </c>
      <c r="D22" s="225"/>
      <c r="E22" s="225"/>
      <c r="F22" s="225"/>
      <c r="G22" s="225"/>
      <c r="H22" s="225"/>
      <c r="I22" s="225"/>
      <c r="J22" s="225"/>
      <c r="K22" s="225"/>
      <c r="L22" s="225"/>
      <c r="M22" s="228">
        <v>607800</v>
      </c>
    </row>
    <row r="23" spans="1:13" s="72" customFormat="1" ht="30" customHeight="1" thickBot="1">
      <c r="A23" s="90" t="s">
        <v>188</v>
      </c>
      <c r="B23" s="91" t="s">
        <v>205</v>
      </c>
      <c r="C23" s="225">
        <v>568069</v>
      </c>
      <c r="D23" s="225">
        <v>558653</v>
      </c>
      <c r="E23" s="225"/>
      <c r="F23" s="226">
        <f t="shared" si="2"/>
        <v>0</v>
      </c>
      <c r="G23" s="226"/>
      <c r="H23" s="226"/>
      <c r="I23" s="226"/>
      <c r="J23" s="226"/>
      <c r="K23" s="226"/>
      <c r="L23" s="226"/>
      <c r="M23" s="228">
        <f t="shared" si="1"/>
        <v>568069</v>
      </c>
    </row>
    <row r="24" spans="1:13" s="72" customFormat="1" ht="28.5" thickBot="1">
      <c r="A24" s="90" t="s">
        <v>189</v>
      </c>
      <c r="B24" s="91" t="s">
        <v>24</v>
      </c>
      <c r="C24" s="225">
        <v>779604</v>
      </c>
      <c r="D24" s="225">
        <v>711027</v>
      </c>
      <c r="E24" s="225">
        <v>49722</v>
      </c>
      <c r="F24" s="226">
        <f t="shared" si="2"/>
        <v>0</v>
      </c>
      <c r="G24" s="226"/>
      <c r="H24" s="226"/>
      <c r="I24" s="226"/>
      <c r="J24" s="226"/>
      <c r="K24" s="226"/>
      <c r="L24" s="225"/>
      <c r="M24" s="228">
        <f t="shared" si="1"/>
        <v>779604</v>
      </c>
    </row>
    <row r="25" spans="1:13" s="72" customFormat="1" ht="28.5" thickBot="1">
      <c r="A25" s="90" t="s">
        <v>190</v>
      </c>
      <c r="B25" s="91" t="s">
        <v>25</v>
      </c>
      <c r="C25" s="225">
        <v>951278</v>
      </c>
      <c r="D25" s="225">
        <v>913678</v>
      </c>
      <c r="E25" s="225"/>
      <c r="F25" s="226">
        <f t="shared" si="2"/>
        <v>0</v>
      </c>
      <c r="G25" s="226"/>
      <c r="H25" s="226"/>
      <c r="I25" s="226"/>
      <c r="J25" s="226"/>
      <c r="K25" s="226"/>
      <c r="L25" s="226"/>
      <c r="M25" s="228">
        <f t="shared" si="1"/>
        <v>951278</v>
      </c>
    </row>
    <row r="26" spans="1:13" s="72" customFormat="1" ht="18" customHeight="1" thickBot="1">
      <c r="A26" s="90" t="s">
        <v>191</v>
      </c>
      <c r="B26" s="91" t="s">
        <v>78</v>
      </c>
      <c r="C26" s="225">
        <v>164381</v>
      </c>
      <c r="D26" s="225">
        <v>157718</v>
      </c>
      <c r="E26" s="225"/>
      <c r="F26" s="226">
        <f t="shared" si="2"/>
        <v>0</v>
      </c>
      <c r="G26" s="226"/>
      <c r="H26" s="226"/>
      <c r="I26" s="226"/>
      <c r="J26" s="226"/>
      <c r="K26" s="226"/>
      <c r="L26" s="226"/>
      <c r="M26" s="228">
        <f t="shared" si="1"/>
        <v>164381</v>
      </c>
    </row>
    <row r="27" spans="1:13" s="72" customFormat="1" ht="42" thickBot="1">
      <c r="A27" s="90" t="s">
        <v>192</v>
      </c>
      <c r="B27" s="91" t="s">
        <v>26</v>
      </c>
      <c r="C27" s="225">
        <v>16290</v>
      </c>
      <c r="D27" s="225"/>
      <c r="E27" s="225"/>
      <c r="F27" s="226">
        <f t="shared" si="2"/>
        <v>0</v>
      </c>
      <c r="G27" s="225"/>
      <c r="H27" s="225"/>
      <c r="I27" s="225"/>
      <c r="J27" s="225"/>
      <c r="K27" s="225"/>
      <c r="L27" s="225"/>
      <c r="M27" s="228">
        <f t="shared" si="1"/>
        <v>16290</v>
      </c>
    </row>
    <row r="28" spans="1:13" s="72" customFormat="1" ht="14.25" thickBot="1">
      <c r="A28" s="88" t="s">
        <v>274</v>
      </c>
      <c r="B28" s="89" t="s">
        <v>11</v>
      </c>
      <c r="C28" s="115">
        <f>SUM(C29:C31)</f>
        <v>44286064</v>
      </c>
      <c r="D28" s="115">
        <f>SUM(D29:D31)</f>
        <v>37216008</v>
      </c>
      <c r="E28" s="115">
        <f>SUM(E29:E31)</f>
        <v>3684332</v>
      </c>
      <c r="F28" s="118">
        <f>G28+J28</f>
        <v>659107</v>
      </c>
      <c r="G28" s="115">
        <f aca="true" t="shared" si="3" ref="G28:L28">SUM(G29:G31)</f>
        <v>659107</v>
      </c>
      <c r="H28" s="115">
        <f t="shared" si="3"/>
        <v>234826</v>
      </c>
      <c r="I28" s="115">
        <f t="shared" si="3"/>
        <v>31411</v>
      </c>
      <c r="J28" s="115">
        <f t="shared" si="3"/>
        <v>0</v>
      </c>
      <c r="K28" s="115">
        <f t="shared" si="3"/>
        <v>0</v>
      </c>
      <c r="L28" s="115">
        <f t="shared" si="3"/>
        <v>0</v>
      </c>
      <c r="M28" s="115">
        <f>F28+C28</f>
        <v>44945171</v>
      </c>
    </row>
    <row r="29" spans="1:13" s="72" customFormat="1" ht="14.25" thickBot="1">
      <c r="A29" s="90" t="s">
        <v>275</v>
      </c>
      <c r="B29" s="91" t="s">
        <v>206</v>
      </c>
      <c r="C29" s="117">
        <v>14829502</v>
      </c>
      <c r="D29" s="117">
        <v>12372939</v>
      </c>
      <c r="E29" s="117">
        <v>1339554</v>
      </c>
      <c r="F29" s="116">
        <f t="shared" si="2"/>
        <v>120007</v>
      </c>
      <c r="G29" s="117">
        <v>120007</v>
      </c>
      <c r="H29" s="117">
        <v>15226</v>
      </c>
      <c r="I29" s="115"/>
      <c r="J29" s="117"/>
      <c r="K29" s="117"/>
      <c r="L29" s="118"/>
      <c r="M29" s="117">
        <f t="shared" si="1"/>
        <v>14949509</v>
      </c>
    </row>
    <row r="30" spans="1:13" s="72" customFormat="1" ht="14.25" thickBot="1">
      <c r="A30" s="96" t="s">
        <v>222</v>
      </c>
      <c r="B30" s="97" t="s">
        <v>208</v>
      </c>
      <c r="C30" s="117">
        <v>20943982</v>
      </c>
      <c r="D30" s="117">
        <v>17724535</v>
      </c>
      <c r="E30" s="117">
        <v>1834092</v>
      </c>
      <c r="F30" s="116">
        <f t="shared" si="2"/>
        <v>505000</v>
      </c>
      <c r="G30" s="117">
        <v>505000</v>
      </c>
      <c r="H30" s="117">
        <v>219600</v>
      </c>
      <c r="I30" s="117">
        <v>31411</v>
      </c>
      <c r="J30" s="117"/>
      <c r="K30" s="117"/>
      <c r="L30" s="116"/>
      <c r="M30" s="117">
        <f t="shared" si="1"/>
        <v>21448982</v>
      </c>
    </row>
    <row r="31" spans="1:13" s="72" customFormat="1" ht="28.5" customHeight="1" thickBot="1">
      <c r="A31" s="90" t="s">
        <v>193</v>
      </c>
      <c r="B31" s="91" t="s">
        <v>96</v>
      </c>
      <c r="C31" s="225">
        <v>8512580</v>
      </c>
      <c r="D31" s="225">
        <v>7118534</v>
      </c>
      <c r="E31" s="225">
        <v>510686</v>
      </c>
      <c r="F31" s="226">
        <f t="shared" si="2"/>
        <v>34100</v>
      </c>
      <c r="G31" s="225">
        <v>34100</v>
      </c>
      <c r="H31" s="225"/>
      <c r="I31" s="225"/>
      <c r="J31" s="225"/>
      <c r="K31" s="225"/>
      <c r="L31" s="226"/>
      <c r="M31" s="225">
        <f t="shared" si="1"/>
        <v>8546680</v>
      </c>
    </row>
    <row r="32" spans="1:13" s="253" customFormat="1" ht="14.25" thickBot="1">
      <c r="A32" s="98" t="s">
        <v>201</v>
      </c>
      <c r="B32" s="99" t="s">
        <v>12</v>
      </c>
      <c r="C32" s="115">
        <f>SUM(C33:C62)</f>
        <v>55538426</v>
      </c>
      <c r="D32" s="115">
        <f aca="true" t="shared" si="4" ref="D32:L32">SUM(D54:D61)</f>
        <v>3631476</v>
      </c>
      <c r="E32" s="115">
        <f t="shared" si="4"/>
        <v>77422</v>
      </c>
      <c r="F32" s="118">
        <f t="shared" si="2"/>
        <v>114800</v>
      </c>
      <c r="G32" s="115">
        <f t="shared" si="4"/>
        <v>114800</v>
      </c>
      <c r="H32" s="115">
        <f t="shared" si="4"/>
        <v>12000</v>
      </c>
      <c r="I32" s="115">
        <f t="shared" si="4"/>
        <v>0</v>
      </c>
      <c r="J32" s="115">
        <f t="shared" si="4"/>
        <v>0</v>
      </c>
      <c r="K32" s="115">
        <f t="shared" si="4"/>
        <v>0</v>
      </c>
      <c r="L32" s="115">
        <f t="shared" si="4"/>
        <v>0</v>
      </c>
      <c r="M32" s="115">
        <f t="shared" si="1"/>
        <v>55653226</v>
      </c>
    </row>
    <row r="33" spans="1:13" s="253" customFormat="1" ht="89.25" customHeight="1" thickBot="1">
      <c r="A33" s="254" t="s">
        <v>138</v>
      </c>
      <c r="B33" s="255" t="s">
        <v>210</v>
      </c>
      <c r="C33" s="227">
        <v>3387904</v>
      </c>
      <c r="D33" s="228"/>
      <c r="E33" s="228"/>
      <c r="F33" s="229"/>
      <c r="G33" s="228"/>
      <c r="H33" s="228"/>
      <c r="I33" s="228"/>
      <c r="J33" s="228"/>
      <c r="K33" s="228"/>
      <c r="L33" s="228"/>
      <c r="M33" s="228">
        <f>C33</f>
        <v>3387904</v>
      </c>
    </row>
    <row r="34" spans="1:13" s="253" customFormat="1" ht="85.5" customHeight="1" thickBot="1">
      <c r="A34" s="256" t="s">
        <v>139</v>
      </c>
      <c r="B34" s="255" t="s">
        <v>210</v>
      </c>
      <c r="C34" s="227">
        <v>77892</v>
      </c>
      <c r="D34" s="230"/>
      <c r="E34" s="230"/>
      <c r="F34" s="231"/>
      <c r="G34" s="230"/>
      <c r="H34" s="230"/>
      <c r="I34" s="230"/>
      <c r="J34" s="230"/>
      <c r="K34" s="230"/>
      <c r="L34" s="230"/>
      <c r="M34" s="228">
        <f aca="true" t="shared" si="5" ref="M34:M53">C34</f>
        <v>77892</v>
      </c>
    </row>
    <row r="35" spans="1:13" s="253" customFormat="1" ht="84" thickBot="1">
      <c r="A35" s="257" t="s">
        <v>140</v>
      </c>
      <c r="B35" s="258" t="s">
        <v>141</v>
      </c>
      <c r="C35" s="232">
        <v>331221</v>
      </c>
      <c r="D35" s="228"/>
      <c r="E35" s="228"/>
      <c r="F35" s="229"/>
      <c r="G35" s="228"/>
      <c r="H35" s="228"/>
      <c r="I35" s="228"/>
      <c r="J35" s="228"/>
      <c r="K35" s="228"/>
      <c r="L35" s="228"/>
      <c r="M35" s="228">
        <f t="shared" si="5"/>
        <v>331221</v>
      </c>
    </row>
    <row r="36" spans="1:13" s="253" customFormat="1" ht="84" thickBot="1">
      <c r="A36" s="259" t="s">
        <v>142</v>
      </c>
      <c r="B36" s="260" t="s">
        <v>141</v>
      </c>
      <c r="C36" s="232">
        <v>1643</v>
      </c>
      <c r="D36" s="228"/>
      <c r="E36" s="228"/>
      <c r="F36" s="229"/>
      <c r="G36" s="228"/>
      <c r="H36" s="228"/>
      <c r="I36" s="228"/>
      <c r="J36" s="228"/>
      <c r="K36" s="228"/>
      <c r="L36" s="228"/>
      <c r="M36" s="228">
        <f t="shared" si="5"/>
        <v>1643</v>
      </c>
    </row>
    <row r="37" spans="1:13" s="253" customFormat="1" ht="73.5" customHeight="1" thickBot="1">
      <c r="A37" s="256" t="s">
        <v>143</v>
      </c>
      <c r="B37" s="255" t="s">
        <v>144</v>
      </c>
      <c r="C37" s="232">
        <v>118606</v>
      </c>
      <c r="D37" s="228"/>
      <c r="E37" s="228"/>
      <c r="F37" s="229"/>
      <c r="G37" s="228"/>
      <c r="H37" s="228"/>
      <c r="I37" s="228"/>
      <c r="J37" s="228"/>
      <c r="K37" s="228"/>
      <c r="L37" s="228"/>
      <c r="M37" s="228">
        <f t="shared" si="5"/>
        <v>118606</v>
      </c>
    </row>
    <row r="38" spans="1:13" s="253" customFormat="1" ht="70.5" thickBot="1">
      <c r="A38" s="256" t="s">
        <v>145</v>
      </c>
      <c r="B38" s="255" t="s">
        <v>146</v>
      </c>
      <c r="C38" s="232">
        <v>7034</v>
      </c>
      <c r="D38" s="228"/>
      <c r="E38" s="228"/>
      <c r="F38" s="229"/>
      <c r="G38" s="228"/>
      <c r="H38" s="228"/>
      <c r="I38" s="228"/>
      <c r="J38" s="228"/>
      <c r="K38" s="228"/>
      <c r="L38" s="228"/>
      <c r="M38" s="228">
        <f t="shared" si="5"/>
        <v>7034</v>
      </c>
    </row>
    <row r="39" spans="1:13" s="253" customFormat="1" ht="67.5" customHeight="1" thickBot="1">
      <c r="A39" s="256" t="s">
        <v>147</v>
      </c>
      <c r="B39" s="255" t="s">
        <v>148</v>
      </c>
      <c r="C39" s="232">
        <v>1256288</v>
      </c>
      <c r="D39" s="228"/>
      <c r="E39" s="228"/>
      <c r="F39" s="229"/>
      <c r="G39" s="228"/>
      <c r="H39" s="228"/>
      <c r="I39" s="228"/>
      <c r="J39" s="228"/>
      <c r="K39" s="228"/>
      <c r="L39" s="228"/>
      <c r="M39" s="228">
        <f t="shared" si="5"/>
        <v>1256288</v>
      </c>
    </row>
    <row r="40" spans="1:13" s="253" customFormat="1" ht="69.75" customHeight="1" thickBot="1">
      <c r="A40" s="256" t="s">
        <v>149</v>
      </c>
      <c r="B40" s="255" t="s">
        <v>148</v>
      </c>
      <c r="C40" s="232">
        <v>9856</v>
      </c>
      <c r="D40" s="228"/>
      <c r="E40" s="228"/>
      <c r="F40" s="229"/>
      <c r="G40" s="228"/>
      <c r="H40" s="228"/>
      <c r="I40" s="228"/>
      <c r="J40" s="228"/>
      <c r="K40" s="228"/>
      <c r="L40" s="228"/>
      <c r="M40" s="228">
        <f t="shared" si="5"/>
        <v>9856</v>
      </c>
    </row>
    <row r="41" spans="1:13" s="253" customFormat="1" ht="84" thickBot="1">
      <c r="A41" s="256" t="s">
        <v>150</v>
      </c>
      <c r="B41" s="255" t="s">
        <v>151</v>
      </c>
      <c r="C41" s="232">
        <v>264436</v>
      </c>
      <c r="D41" s="228"/>
      <c r="E41" s="228"/>
      <c r="F41" s="229"/>
      <c r="G41" s="228"/>
      <c r="H41" s="228"/>
      <c r="I41" s="228"/>
      <c r="J41" s="228"/>
      <c r="K41" s="228"/>
      <c r="L41" s="228"/>
      <c r="M41" s="228">
        <f t="shared" si="5"/>
        <v>264436</v>
      </c>
    </row>
    <row r="42" spans="1:13" s="253" customFormat="1" ht="84" thickBot="1">
      <c r="A42" s="256" t="s">
        <v>152</v>
      </c>
      <c r="B42" s="255" t="s">
        <v>151</v>
      </c>
      <c r="C42" s="232">
        <v>11414</v>
      </c>
      <c r="D42" s="228"/>
      <c r="E42" s="228"/>
      <c r="F42" s="229"/>
      <c r="G42" s="228"/>
      <c r="H42" s="228"/>
      <c r="I42" s="228"/>
      <c r="J42" s="228"/>
      <c r="K42" s="228"/>
      <c r="L42" s="228"/>
      <c r="M42" s="228">
        <f t="shared" si="5"/>
        <v>11414</v>
      </c>
    </row>
    <row r="43" spans="1:13" s="253" customFormat="1" ht="18.75" customHeight="1" thickBot="1">
      <c r="A43" s="256" t="s">
        <v>153</v>
      </c>
      <c r="B43" s="255" t="s">
        <v>154</v>
      </c>
      <c r="C43" s="122">
        <v>342317</v>
      </c>
      <c r="D43" s="115"/>
      <c r="E43" s="115"/>
      <c r="F43" s="118"/>
      <c r="G43" s="115"/>
      <c r="H43" s="115"/>
      <c r="I43" s="115"/>
      <c r="J43" s="115"/>
      <c r="K43" s="115"/>
      <c r="L43" s="115"/>
      <c r="M43" s="115">
        <f t="shared" si="5"/>
        <v>342317</v>
      </c>
    </row>
    <row r="44" spans="1:13" s="253" customFormat="1" ht="18.75" customHeight="1" thickBot="1">
      <c r="A44" s="261" t="s">
        <v>155</v>
      </c>
      <c r="B44" s="262" t="s">
        <v>156</v>
      </c>
      <c r="C44" s="122">
        <v>3203650</v>
      </c>
      <c r="D44" s="115"/>
      <c r="E44" s="115"/>
      <c r="F44" s="118"/>
      <c r="G44" s="115"/>
      <c r="H44" s="115"/>
      <c r="I44" s="115"/>
      <c r="J44" s="115"/>
      <c r="K44" s="115"/>
      <c r="L44" s="115"/>
      <c r="M44" s="115">
        <f t="shared" si="5"/>
        <v>3203650</v>
      </c>
    </row>
    <row r="45" spans="1:13" s="253" customFormat="1" ht="16.5" customHeight="1" thickBot="1">
      <c r="A45" s="256" t="s">
        <v>157</v>
      </c>
      <c r="B45" s="263" t="s">
        <v>158</v>
      </c>
      <c r="C45" s="122">
        <v>16947011</v>
      </c>
      <c r="D45" s="115"/>
      <c r="E45" s="115"/>
      <c r="F45" s="118"/>
      <c r="G45" s="115"/>
      <c r="H45" s="115"/>
      <c r="I45" s="115"/>
      <c r="J45" s="115"/>
      <c r="K45" s="115"/>
      <c r="L45" s="115"/>
      <c r="M45" s="115">
        <f t="shared" si="5"/>
        <v>16947011</v>
      </c>
    </row>
    <row r="46" spans="1:13" s="253" customFormat="1" ht="15.75" customHeight="1" thickBot="1">
      <c r="A46" s="256" t="s">
        <v>159</v>
      </c>
      <c r="B46" s="255" t="s">
        <v>160</v>
      </c>
      <c r="C46" s="121">
        <v>1587805</v>
      </c>
      <c r="D46" s="127"/>
      <c r="E46" s="127"/>
      <c r="F46" s="133"/>
      <c r="G46" s="127"/>
      <c r="H46" s="127"/>
      <c r="I46" s="127"/>
      <c r="J46" s="127"/>
      <c r="K46" s="127"/>
      <c r="L46" s="127"/>
      <c r="M46" s="115">
        <f t="shared" si="5"/>
        <v>1587805</v>
      </c>
    </row>
    <row r="47" spans="1:13" s="253" customFormat="1" ht="15.75" customHeight="1" thickBot="1">
      <c r="A47" s="256" t="s">
        <v>161</v>
      </c>
      <c r="B47" s="255" t="s">
        <v>162</v>
      </c>
      <c r="C47" s="122">
        <v>4195409</v>
      </c>
      <c r="D47" s="115"/>
      <c r="E47" s="115"/>
      <c r="F47" s="118"/>
      <c r="G47" s="115"/>
      <c r="H47" s="115"/>
      <c r="I47" s="115"/>
      <c r="J47" s="115"/>
      <c r="K47" s="115"/>
      <c r="L47" s="115"/>
      <c r="M47" s="115">
        <f t="shared" si="5"/>
        <v>4195409</v>
      </c>
    </row>
    <row r="48" spans="1:13" s="253" customFormat="1" ht="16.5" customHeight="1" thickBot="1">
      <c r="A48" s="256" t="s">
        <v>163</v>
      </c>
      <c r="B48" s="255" t="s">
        <v>164</v>
      </c>
      <c r="C48" s="122">
        <v>213663</v>
      </c>
      <c r="D48" s="115"/>
      <c r="E48" s="115"/>
      <c r="F48" s="118"/>
      <c r="G48" s="115"/>
      <c r="H48" s="115"/>
      <c r="I48" s="115"/>
      <c r="J48" s="115"/>
      <c r="K48" s="115"/>
      <c r="L48" s="115"/>
      <c r="M48" s="115">
        <f t="shared" si="5"/>
        <v>213663</v>
      </c>
    </row>
    <row r="49" spans="1:13" s="253" customFormat="1" ht="15.75" customHeight="1" thickBot="1">
      <c r="A49" s="264" t="s">
        <v>165</v>
      </c>
      <c r="B49" s="265" t="s">
        <v>166</v>
      </c>
      <c r="C49" s="122">
        <v>85465</v>
      </c>
      <c r="D49" s="115"/>
      <c r="E49" s="115"/>
      <c r="F49" s="118"/>
      <c r="G49" s="115"/>
      <c r="H49" s="115"/>
      <c r="I49" s="115"/>
      <c r="J49" s="115"/>
      <c r="K49" s="115"/>
      <c r="L49" s="115"/>
      <c r="M49" s="115">
        <f t="shared" si="5"/>
        <v>85465</v>
      </c>
    </row>
    <row r="50" spans="1:13" s="253" customFormat="1" ht="18" customHeight="1" thickBot="1">
      <c r="A50" s="254" t="s">
        <v>167</v>
      </c>
      <c r="B50" s="255" t="s">
        <v>168</v>
      </c>
      <c r="C50" s="122">
        <v>7658495</v>
      </c>
      <c r="D50" s="115"/>
      <c r="E50" s="115"/>
      <c r="F50" s="118"/>
      <c r="G50" s="115"/>
      <c r="H50" s="115"/>
      <c r="I50" s="115"/>
      <c r="J50" s="115"/>
      <c r="K50" s="115"/>
      <c r="L50" s="115"/>
      <c r="M50" s="115">
        <f t="shared" si="5"/>
        <v>7658495</v>
      </c>
    </row>
    <row r="51" spans="1:13" s="253" customFormat="1" ht="28.5" thickBot="1">
      <c r="A51" s="266" t="s">
        <v>169</v>
      </c>
      <c r="B51" s="255" t="s">
        <v>170</v>
      </c>
      <c r="C51" s="227">
        <v>2383700</v>
      </c>
      <c r="D51" s="228"/>
      <c r="E51" s="228"/>
      <c r="F51" s="229"/>
      <c r="G51" s="228"/>
      <c r="H51" s="228"/>
      <c r="I51" s="228"/>
      <c r="J51" s="228"/>
      <c r="K51" s="228"/>
      <c r="L51" s="228"/>
      <c r="M51" s="228">
        <f t="shared" si="5"/>
        <v>2383700</v>
      </c>
    </row>
    <row r="52" spans="1:13" s="253" customFormat="1" ht="46.5" customHeight="1" thickBot="1">
      <c r="A52" s="267" t="s">
        <v>171</v>
      </c>
      <c r="B52" s="255" t="s">
        <v>172</v>
      </c>
      <c r="C52" s="227">
        <v>47415</v>
      </c>
      <c r="D52" s="228"/>
      <c r="E52" s="228"/>
      <c r="F52" s="229"/>
      <c r="G52" s="228"/>
      <c r="H52" s="228"/>
      <c r="I52" s="228"/>
      <c r="J52" s="228"/>
      <c r="K52" s="228"/>
      <c r="L52" s="228"/>
      <c r="M52" s="228">
        <f t="shared" si="5"/>
        <v>47415</v>
      </c>
    </row>
    <row r="53" spans="1:13" s="253" customFormat="1" ht="30.75" customHeight="1" thickBot="1">
      <c r="A53" s="267" t="s">
        <v>173</v>
      </c>
      <c r="B53" s="255" t="s">
        <v>174</v>
      </c>
      <c r="C53" s="227">
        <v>474420</v>
      </c>
      <c r="D53" s="228"/>
      <c r="E53" s="228"/>
      <c r="F53" s="229"/>
      <c r="G53" s="228"/>
      <c r="H53" s="228"/>
      <c r="I53" s="228"/>
      <c r="J53" s="228"/>
      <c r="K53" s="228"/>
      <c r="L53" s="228"/>
      <c r="M53" s="228">
        <f t="shared" si="5"/>
        <v>474420</v>
      </c>
    </row>
    <row r="54" spans="1:13" s="72" customFormat="1" ht="16.5" customHeight="1" thickBot="1">
      <c r="A54" s="235" t="s">
        <v>45</v>
      </c>
      <c r="B54" s="101" t="s">
        <v>28</v>
      </c>
      <c r="C54" s="225">
        <v>200000</v>
      </c>
      <c r="D54" s="225"/>
      <c r="E54" s="225"/>
      <c r="F54" s="226">
        <f t="shared" si="2"/>
        <v>0</v>
      </c>
      <c r="G54" s="225"/>
      <c r="H54" s="225"/>
      <c r="I54" s="225"/>
      <c r="J54" s="225"/>
      <c r="K54" s="225"/>
      <c r="L54" s="225"/>
      <c r="M54" s="230">
        <f t="shared" si="1"/>
        <v>200000</v>
      </c>
    </row>
    <row r="55" spans="1:13" s="72" customFormat="1" ht="28.5" thickBot="1">
      <c r="A55" s="235" t="s">
        <v>175</v>
      </c>
      <c r="B55" s="102" t="s">
        <v>29</v>
      </c>
      <c r="C55" s="225">
        <v>250478</v>
      </c>
      <c r="D55" s="225">
        <v>234886</v>
      </c>
      <c r="E55" s="225">
        <v>6292</v>
      </c>
      <c r="F55" s="226">
        <f t="shared" si="2"/>
        <v>46000</v>
      </c>
      <c r="G55" s="233">
        <v>46000</v>
      </c>
      <c r="H55" s="233"/>
      <c r="I55" s="233"/>
      <c r="J55" s="234"/>
      <c r="K55" s="234"/>
      <c r="L55" s="234"/>
      <c r="M55" s="230">
        <f t="shared" si="1"/>
        <v>296478</v>
      </c>
    </row>
    <row r="56" spans="1:13" s="72" customFormat="1" ht="28.5" thickBot="1">
      <c r="A56" s="235" t="s">
        <v>176</v>
      </c>
      <c r="B56" s="92" t="s">
        <v>30</v>
      </c>
      <c r="C56" s="225">
        <v>20000</v>
      </c>
      <c r="D56" s="225"/>
      <c r="E56" s="225"/>
      <c r="F56" s="226">
        <f t="shared" si="2"/>
        <v>0</v>
      </c>
      <c r="G56" s="225"/>
      <c r="H56" s="225"/>
      <c r="I56" s="225"/>
      <c r="J56" s="225"/>
      <c r="K56" s="225"/>
      <c r="L56" s="225"/>
      <c r="M56" s="230">
        <f t="shared" si="1"/>
        <v>20000</v>
      </c>
    </row>
    <row r="57" spans="1:13" s="72" customFormat="1" ht="28.5" thickBot="1">
      <c r="A57" s="235" t="s">
        <v>177</v>
      </c>
      <c r="B57" s="101" t="s">
        <v>31</v>
      </c>
      <c r="C57" s="225">
        <v>25000</v>
      </c>
      <c r="D57" s="225"/>
      <c r="E57" s="225"/>
      <c r="F57" s="226">
        <f t="shared" si="2"/>
        <v>0</v>
      </c>
      <c r="G57" s="225"/>
      <c r="H57" s="225"/>
      <c r="I57" s="225"/>
      <c r="J57" s="225"/>
      <c r="K57" s="225"/>
      <c r="L57" s="225"/>
      <c r="M57" s="230">
        <f t="shared" si="1"/>
        <v>25000</v>
      </c>
    </row>
    <row r="58" spans="1:13" s="72" customFormat="1" ht="56.25" thickBot="1">
      <c r="A58" s="235" t="s">
        <v>178</v>
      </c>
      <c r="B58" s="92" t="s">
        <v>32</v>
      </c>
      <c r="C58" s="225">
        <v>390000</v>
      </c>
      <c r="D58" s="225"/>
      <c r="E58" s="225"/>
      <c r="F58" s="226">
        <f t="shared" si="2"/>
        <v>0</v>
      </c>
      <c r="G58" s="225"/>
      <c r="H58" s="225"/>
      <c r="I58" s="225"/>
      <c r="J58" s="225"/>
      <c r="K58" s="225"/>
      <c r="L58" s="225"/>
      <c r="M58" s="228">
        <f t="shared" si="1"/>
        <v>390000</v>
      </c>
    </row>
    <row r="59" spans="1:13" s="73" customFormat="1" ht="28.5" thickBot="1">
      <c r="A59" s="235" t="s">
        <v>179</v>
      </c>
      <c r="B59" s="103" t="s">
        <v>89</v>
      </c>
      <c r="C59" s="126">
        <v>3520442</v>
      </c>
      <c r="D59" s="126">
        <v>3396590</v>
      </c>
      <c r="E59" s="126">
        <v>71130</v>
      </c>
      <c r="F59" s="126">
        <f t="shared" si="2"/>
        <v>68800</v>
      </c>
      <c r="G59" s="126">
        <v>68800</v>
      </c>
      <c r="H59" s="126">
        <v>12000</v>
      </c>
      <c r="I59" s="126"/>
      <c r="J59" s="126"/>
      <c r="K59" s="126"/>
      <c r="L59" s="126"/>
      <c r="M59" s="128">
        <f t="shared" si="1"/>
        <v>3589242</v>
      </c>
    </row>
    <row r="60" spans="1:13" s="72" customFormat="1" ht="70.5" thickBot="1">
      <c r="A60" s="166" t="s">
        <v>202</v>
      </c>
      <c r="B60" s="104" t="s">
        <v>88</v>
      </c>
      <c r="C60" s="126">
        <v>267534</v>
      </c>
      <c r="D60" s="117"/>
      <c r="E60" s="117"/>
      <c r="F60" s="116">
        <f t="shared" si="2"/>
        <v>0</v>
      </c>
      <c r="G60" s="117"/>
      <c r="H60" s="117"/>
      <c r="I60" s="117"/>
      <c r="J60" s="117"/>
      <c r="K60" s="117"/>
      <c r="L60" s="117"/>
      <c r="M60" s="152">
        <f t="shared" si="1"/>
        <v>267534</v>
      </c>
    </row>
    <row r="61" spans="1:13" s="72" customFormat="1" ht="28.5" thickBot="1">
      <c r="A61" s="236" t="s">
        <v>203</v>
      </c>
      <c r="B61" s="92" t="s">
        <v>33</v>
      </c>
      <c r="C61" s="119">
        <v>234900</v>
      </c>
      <c r="D61" s="125"/>
      <c r="E61" s="125"/>
      <c r="F61" s="116">
        <f t="shared" si="2"/>
        <v>0</v>
      </c>
      <c r="G61" s="125"/>
      <c r="H61" s="125"/>
      <c r="I61" s="125"/>
      <c r="J61" s="125"/>
      <c r="K61" s="123"/>
      <c r="L61" s="125"/>
      <c r="M61" s="152">
        <f t="shared" si="1"/>
        <v>234900</v>
      </c>
    </row>
    <row r="62" spans="1:13" s="72" customFormat="1" ht="28.5" thickBot="1">
      <c r="A62" s="236" t="s">
        <v>180</v>
      </c>
      <c r="B62" s="92" t="s">
        <v>181</v>
      </c>
      <c r="C62" s="119">
        <v>8024428</v>
      </c>
      <c r="D62" s="117"/>
      <c r="E62" s="117"/>
      <c r="F62" s="116"/>
      <c r="G62" s="117"/>
      <c r="H62" s="117"/>
      <c r="I62" s="117"/>
      <c r="J62" s="117"/>
      <c r="K62" s="117"/>
      <c r="L62" s="117"/>
      <c r="M62" s="152">
        <f t="shared" si="1"/>
        <v>8024428</v>
      </c>
    </row>
    <row r="63" spans="1:13" s="7" customFormat="1" ht="14.25" thickBot="1">
      <c r="A63" s="88">
        <v>110000</v>
      </c>
      <c r="B63" s="89" t="s">
        <v>13</v>
      </c>
      <c r="C63" s="115">
        <f>SUM(C64:C68)</f>
        <v>8287108</v>
      </c>
      <c r="D63" s="115">
        <f>SUM(D64:D68)</f>
        <v>7625901</v>
      </c>
      <c r="E63" s="115">
        <f>SUM(E64:E68)</f>
        <v>473180</v>
      </c>
      <c r="F63" s="118">
        <f t="shared" si="2"/>
        <v>239100</v>
      </c>
      <c r="G63" s="115">
        <f aca="true" t="shared" si="6" ref="G63:L63">SUM(G64:G68)</f>
        <v>239100</v>
      </c>
      <c r="H63" s="115">
        <f t="shared" si="6"/>
        <v>49100</v>
      </c>
      <c r="I63" s="115">
        <f t="shared" si="6"/>
        <v>124171</v>
      </c>
      <c r="J63" s="115">
        <f t="shared" si="6"/>
        <v>0</v>
      </c>
      <c r="K63" s="115">
        <f t="shared" si="6"/>
        <v>0</v>
      </c>
      <c r="L63" s="115">
        <f t="shared" si="6"/>
        <v>0</v>
      </c>
      <c r="M63" s="115">
        <f t="shared" si="1"/>
        <v>8526208</v>
      </c>
    </row>
    <row r="64" spans="1:13" s="73" customFormat="1" ht="15" customHeight="1" thickBot="1">
      <c r="A64" s="96">
        <v>110201</v>
      </c>
      <c r="B64" s="106" t="s">
        <v>34</v>
      </c>
      <c r="C64" s="116">
        <v>1035750</v>
      </c>
      <c r="D64" s="116">
        <v>962458</v>
      </c>
      <c r="E64" s="116">
        <v>46292</v>
      </c>
      <c r="F64" s="116">
        <f t="shared" si="2"/>
        <v>30000</v>
      </c>
      <c r="G64" s="116">
        <v>30000</v>
      </c>
      <c r="H64" s="116"/>
      <c r="I64" s="116"/>
      <c r="J64" s="117"/>
      <c r="K64" s="116"/>
      <c r="L64" s="116"/>
      <c r="M64" s="117">
        <f t="shared" si="1"/>
        <v>1065750</v>
      </c>
    </row>
    <row r="65" spans="1:13" s="73" customFormat="1" ht="15" customHeight="1" thickBot="1">
      <c r="A65" s="96">
        <v>110202</v>
      </c>
      <c r="B65" s="106" t="s">
        <v>35</v>
      </c>
      <c r="C65" s="116">
        <v>317867</v>
      </c>
      <c r="D65" s="116">
        <v>216588</v>
      </c>
      <c r="E65" s="116">
        <v>89279</v>
      </c>
      <c r="F65" s="116">
        <f t="shared" si="2"/>
        <v>0</v>
      </c>
      <c r="G65" s="116"/>
      <c r="H65" s="116"/>
      <c r="I65" s="116"/>
      <c r="J65" s="116"/>
      <c r="K65" s="116"/>
      <c r="L65" s="116"/>
      <c r="M65" s="117">
        <f t="shared" si="1"/>
        <v>317867</v>
      </c>
    </row>
    <row r="66" spans="1:13" s="73" customFormat="1" ht="28.5" thickBot="1">
      <c r="A66" s="96">
        <v>110204</v>
      </c>
      <c r="B66" s="106" t="s">
        <v>36</v>
      </c>
      <c r="C66" s="120">
        <v>2359821</v>
      </c>
      <c r="D66" s="120">
        <v>1932156</v>
      </c>
      <c r="E66" s="120">
        <v>310228</v>
      </c>
      <c r="F66" s="120">
        <f t="shared" si="2"/>
        <v>0</v>
      </c>
      <c r="G66" s="119"/>
      <c r="H66" s="119"/>
      <c r="I66" s="119"/>
      <c r="J66" s="120"/>
      <c r="K66" s="120"/>
      <c r="L66" s="120"/>
      <c r="M66" s="119">
        <f t="shared" si="1"/>
        <v>2359821</v>
      </c>
    </row>
    <row r="67" spans="1:13" s="72" customFormat="1" ht="16.5" customHeight="1" thickBot="1">
      <c r="A67" s="90">
        <v>110205</v>
      </c>
      <c r="B67" s="92" t="s">
        <v>37</v>
      </c>
      <c r="C67" s="120">
        <v>4091077</v>
      </c>
      <c r="D67" s="120">
        <v>4046206</v>
      </c>
      <c r="E67" s="120">
        <v>27381</v>
      </c>
      <c r="F67" s="116">
        <f t="shared" si="2"/>
        <v>209100</v>
      </c>
      <c r="G67" s="119">
        <v>209100</v>
      </c>
      <c r="H67" s="119">
        <v>49100</v>
      </c>
      <c r="I67" s="120">
        <v>124171</v>
      </c>
      <c r="J67" s="120"/>
      <c r="K67" s="120"/>
      <c r="L67" s="120"/>
      <c r="M67" s="117">
        <f t="shared" si="1"/>
        <v>4300177</v>
      </c>
    </row>
    <row r="68" spans="1:13" s="72" customFormat="1" ht="15.75" customHeight="1" thickBot="1">
      <c r="A68" s="90">
        <v>110502</v>
      </c>
      <c r="B68" s="92" t="s">
        <v>71</v>
      </c>
      <c r="C68" s="117">
        <v>482593</v>
      </c>
      <c r="D68" s="117">
        <v>468493</v>
      </c>
      <c r="E68" s="117"/>
      <c r="F68" s="116">
        <f t="shared" si="2"/>
        <v>0</v>
      </c>
      <c r="G68" s="117"/>
      <c r="H68" s="117"/>
      <c r="I68" s="117"/>
      <c r="J68" s="117"/>
      <c r="K68" s="117"/>
      <c r="L68" s="117"/>
      <c r="M68" s="117">
        <f t="shared" si="1"/>
        <v>482593</v>
      </c>
    </row>
    <row r="69" spans="1:13" s="7" customFormat="1" ht="15" customHeight="1" thickBot="1">
      <c r="A69" s="88">
        <v>120000</v>
      </c>
      <c r="B69" s="89" t="s">
        <v>14</v>
      </c>
      <c r="C69" s="115">
        <f>SUM(C70:C71)</f>
        <v>135000</v>
      </c>
      <c r="D69" s="115">
        <f>SUM(D70:D71)</f>
        <v>0</v>
      </c>
      <c r="E69" s="115">
        <f>SUM(E70:E71)</f>
        <v>0</v>
      </c>
      <c r="F69" s="116">
        <f t="shared" si="2"/>
        <v>0</v>
      </c>
      <c r="G69" s="115">
        <f aca="true" t="shared" si="7" ref="G69:L69">SUM(G70:G71)</f>
        <v>0</v>
      </c>
      <c r="H69" s="115">
        <f t="shared" si="7"/>
        <v>0</v>
      </c>
      <c r="I69" s="115">
        <f t="shared" si="7"/>
        <v>0</v>
      </c>
      <c r="J69" s="115">
        <f t="shared" si="7"/>
        <v>0</v>
      </c>
      <c r="K69" s="115">
        <f t="shared" si="7"/>
        <v>0</v>
      </c>
      <c r="L69" s="115">
        <f t="shared" si="7"/>
        <v>0</v>
      </c>
      <c r="M69" s="115">
        <f t="shared" si="1"/>
        <v>135000</v>
      </c>
    </row>
    <row r="70" spans="1:13" s="72" customFormat="1" ht="15.75" customHeight="1" thickBot="1">
      <c r="A70" s="90">
        <v>120100</v>
      </c>
      <c r="B70" s="91" t="s">
        <v>38</v>
      </c>
      <c r="C70" s="117"/>
      <c r="D70" s="117"/>
      <c r="E70" s="117"/>
      <c r="F70" s="116">
        <f t="shared" si="2"/>
        <v>0</v>
      </c>
      <c r="G70" s="117"/>
      <c r="H70" s="117"/>
      <c r="I70" s="117"/>
      <c r="J70" s="117"/>
      <c r="K70" s="117"/>
      <c r="L70" s="117"/>
      <c r="M70" s="115">
        <f t="shared" si="1"/>
        <v>0</v>
      </c>
    </row>
    <row r="71" spans="1:13" s="72" customFormat="1" ht="16.5" customHeight="1" thickBot="1">
      <c r="A71" s="90">
        <v>120201</v>
      </c>
      <c r="B71" s="91" t="s">
        <v>39</v>
      </c>
      <c r="C71" s="117">
        <v>135000</v>
      </c>
      <c r="D71" s="116"/>
      <c r="E71" s="116"/>
      <c r="F71" s="116">
        <f t="shared" si="2"/>
        <v>0</v>
      </c>
      <c r="G71" s="116"/>
      <c r="H71" s="116"/>
      <c r="I71" s="116"/>
      <c r="J71" s="116"/>
      <c r="K71" s="116"/>
      <c r="L71" s="116"/>
      <c r="M71" s="117">
        <f t="shared" si="1"/>
        <v>135000</v>
      </c>
    </row>
    <row r="72" spans="1:13" s="72" customFormat="1" ht="15.75" customHeight="1" thickBot="1">
      <c r="A72" s="107">
        <v>130000</v>
      </c>
      <c r="B72" s="108" t="s">
        <v>15</v>
      </c>
      <c r="C72" s="127">
        <f>SUM(C73:C74)</f>
        <v>998922</v>
      </c>
      <c r="D72" s="127">
        <f aca="true" t="shared" si="8" ref="D72:K72">SUM(D73:D74)</f>
        <v>584886</v>
      </c>
      <c r="E72" s="127">
        <f t="shared" si="8"/>
        <v>115862</v>
      </c>
      <c r="F72" s="116">
        <f t="shared" si="2"/>
        <v>0</v>
      </c>
      <c r="G72" s="127">
        <f t="shared" si="8"/>
        <v>0</v>
      </c>
      <c r="H72" s="127">
        <f t="shared" si="8"/>
        <v>0</v>
      </c>
      <c r="I72" s="127">
        <f t="shared" si="8"/>
        <v>0</v>
      </c>
      <c r="J72" s="127">
        <f t="shared" si="8"/>
        <v>0</v>
      </c>
      <c r="K72" s="127">
        <f t="shared" si="8"/>
        <v>0</v>
      </c>
      <c r="L72" s="127">
        <f>SUM(L73:L74)</f>
        <v>0</v>
      </c>
      <c r="M72" s="128">
        <f t="shared" si="1"/>
        <v>998922</v>
      </c>
    </row>
    <row r="73" spans="1:13" s="72" customFormat="1" ht="27.75" customHeight="1" thickBot="1">
      <c r="A73" s="105">
        <v>130107</v>
      </c>
      <c r="B73" s="109" t="s">
        <v>40</v>
      </c>
      <c r="C73" s="124">
        <v>727857</v>
      </c>
      <c r="D73" s="124">
        <v>584886</v>
      </c>
      <c r="E73" s="124">
        <v>115862</v>
      </c>
      <c r="F73" s="126">
        <f t="shared" si="2"/>
        <v>0</v>
      </c>
      <c r="G73" s="126"/>
      <c r="H73" s="126"/>
      <c r="I73" s="126"/>
      <c r="J73" s="126"/>
      <c r="K73" s="126"/>
      <c r="L73" s="126"/>
      <c r="M73" s="124">
        <f t="shared" si="1"/>
        <v>727857</v>
      </c>
    </row>
    <row r="74" spans="1:13" s="73" customFormat="1" ht="41.25" customHeight="1" thickBot="1">
      <c r="A74" s="96">
        <v>130205</v>
      </c>
      <c r="B74" s="106" t="s">
        <v>41</v>
      </c>
      <c r="C74" s="119">
        <v>271065</v>
      </c>
      <c r="D74" s="120"/>
      <c r="E74" s="120"/>
      <c r="F74" s="116">
        <f t="shared" si="2"/>
        <v>0</v>
      </c>
      <c r="G74" s="120"/>
      <c r="H74" s="120"/>
      <c r="I74" s="120"/>
      <c r="J74" s="120"/>
      <c r="K74" s="120"/>
      <c r="L74" s="120"/>
      <c r="M74" s="128">
        <f t="shared" si="1"/>
        <v>271065</v>
      </c>
    </row>
    <row r="75" spans="1:13" s="73" customFormat="1" ht="27" customHeight="1" thickBot="1">
      <c r="A75" s="98" t="s">
        <v>237</v>
      </c>
      <c r="B75" s="209" t="s">
        <v>238</v>
      </c>
      <c r="C75" s="128">
        <f>C76</f>
        <v>70000</v>
      </c>
      <c r="D75" s="150"/>
      <c r="E75" s="150"/>
      <c r="F75" s="116">
        <f t="shared" si="2"/>
        <v>0</v>
      </c>
      <c r="G75" s="150"/>
      <c r="H75" s="150"/>
      <c r="I75" s="150"/>
      <c r="J75" s="150"/>
      <c r="K75" s="150"/>
      <c r="L75" s="150"/>
      <c r="M75" s="128">
        <f t="shared" si="1"/>
        <v>70000</v>
      </c>
    </row>
    <row r="76" spans="1:13" s="73" customFormat="1" ht="20.25" customHeight="1" thickBot="1">
      <c r="A76" s="96" t="s">
        <v>235</v>
      </c>
      <c r="B76" s="106" t="s">
        <v>236</v>
      </c>
      <c r="C76" s="119">
        <v>70000</v>
      </c>
      <c r="D76" s="120"/>
      <c r="E76" s="120"/>
      <c r="F76" s="116">
        <f t="shared" si="2"/>
        <v>0</v>
      </c>
      <c r="G76" s="120"/>
      <c r="H76" s="120"/>
      <c r="I76" s="120"/>
      <c r="J76" s="120"/>
      <c r="K76" s="120"/>
      <c r="L76" s="120"/>
      <c r="M76" s="119">
        <f t="shared" si="1"/>
        <v>70000</v>
      </c>
    </row>
    <row r="77" spans="1:13" s="7" customFormat="1" ht="30.75" customHeight="1" thickBot="1">
      <c r="A77" s="88">
        <v>210000</v>
      </c>
      <c r="B77" s="110" t="s">
        <v>209</v>
      </c>
      <c r="C77" s="115">
        <f>SUM(C78)</f>
        <v>0</v>
      </c>
      <c r="D77" s="115">
        <f aca="true" t="shared" si="9" ref="D77:L77">SUM(D78)</f>
        <v>0</v>
      </c>
      <c r="E77" s="115">
        <f t="shared" si="9"/>
        <v>0</v>
      </c>
      <c r="F77" s="116">
        <f t="shared" si="2"/>
        <v>0</v>
      </c>
      <c r="G77" s="115">
        <f t="shared" si="9"/>
        <v>0</v>
      </c>
      <c r="H77" s="115">
        <f t="shared" si="9"/>
        <v>0</v>
      </c>
      <c r="I77" s="115">
        <f t="shared" si="9"/>
        <v>0</v>
      </c>
      <c r="J77" s="115">
        <f t="shared" si="9"/>
        <v>0</v>
      </c>
      <c r="K77" s="115">
        <f t="shared" si="9"/>
        <v>0</v>
      </c>
      <c r="L77" s="115">
        <f t="shared" si="9"/>
        <v>0</v>
      </c>
      <c r="M77" s="115">
        <f t="shared" si="1"/>
        <v>0</v>
      </c>
    </row>
    <row r="78" spans="1:13" s="72" customFormat="1" ht="30" customHeight="1" thickBot="1">
      <c r="A78" s="105" t="s">
        <v>197</v>
      </c>
      <c r="B78" s="111" t="s">
        <v>77</v>
      </c>
      <c r="C78" s="125"/>
      <c r="D78" s="125"/>
      <c r="E78" s="125"/>
      <c r="F78" s="116">
        <f t="shared" si="2"/>
        <v>0</v>
      </c>
      <c r="G78" s="125"/>
      <c r="H78" s="125"/>
      <c r="I78" s="125"/>
      <c r="J78" s="125"/>
      <c r="K78" s="125"/>
      <c r="L78" s="125"/>
      <c r="M78" s="115">
        <f t="shared" si="1"/>
        <v>0</v>
      </c>
    </row>
    <row r="79" spans="1:13" s="7" customFormat="1" ht="14.25" thickBot="1">
      <c r="A79" s="88">
        <v>250000</v>
      </c>
      <c r="B79" s="110" t="s">
        <v>16</v>
      </c>
      <c r="C79" s="115">
        <f>C80+C81</f>
        <v>538660</v>
      </c>
      <c r="D79" s="115">
        <f aca="true" t="shared" si="10" ref="D79:L79">SUM(D80:D80)</f>
        <v>0</v>
      </c>
      <c r="E79" s="115">
        <f t="shared" si="10"/>
        <v>0</v>
      </c>
      <c r="F79" s="116">
        <f t="shared" si="2"/>
        <v>0</v>
      </c>
      <c r="G79" s="115">
        <f t="shared" si="10"/>
        <v>0</v>
      </c>
      <c r="H79" s="115">
        <f t="shared" si="10"/>
        <v>0</v>
      </c>
      <c r="I79" s="115">
        <f t="shared" si="10"/>
        <v>0</v>
      </c>
      <c r="J79" s="115">
        <f t="shared" si="10"/>
        <v>0</v>
      </c>
      <c r="K79" s="115">
        <f t="shared" si="10"/>
        <v>0</v>
      </c>
      <c r="L79" s="115">
        <f t="shared" si="10"/>
        <v>0</v>
      </c>
      <c r="M79" s="115">
        <f t="shared" si="1"/>
        <v>538660</v>
      </c>
    </row>
    <row r="80" spans="1:13" s="72" customFormat="1" ht="14.25" thickBot="1">
      <c r="A80" s="90">
        <v>250102</v>
      </c>
      <c r="B80" s="91" t="s">
        <v>42</v>
      </c>
      <c r="C80" s="117">
        <v>500000</v>
      </c>
      <c r="D80" s="117"/>
      <c r="E80" s="117"/>
      <c r="F80" s="116">
        <f t="shared" si="2"/>
        <v>0</v>
      </c>
      <c r="G80" s="117"/>
      <c r="H80" s="117"/>
      <c r="I80" s="117"/>
      <c r="J80" s="117"/>
      <c r="K80" s="117"/>
      <c r="L80" s="117"/>
      <c r="M80" s="117">
        <f t="shared" si="1"/>
        <v>500000</v>
      </c>
    </row>
    <row r="81" spans="1:13" s="72" customFormat="1" ht="14.25" thickBot="1">
      <c r="A81" s="105" t="s">
        <v>184</v>
      </c>
      <c r="B81" s="111" t="s">
        <v>185</v>
      </c>
      <c r="C81" s="129" t="s">
        <v>239</v>
      </c>
      <c r="D81" s="117"/>
      <c r="E81" s="117"/>
      <c r="F81" s="116">
        <f t="shared" si="2"/>
        <v>0</v>
      </c>
      <c r="G81" s="117"/>
      <c r="H81" s="117"/>
      <c r="I81" s="117"/>
      <c r="J81" s="117"/>
      <c r="K81" s="117"/>
      <c r="L81" s="117"/>
      <c r="M81" s="117">
        <f t="shared" si="1"/>
        <v>38660</v>
      </c>
    </row>
    <row r="82" spans="1:13" s="7" customFormat="1" ht="14.25" thickBot="1">
      <c r="A82" s="88"/>
      <c r="B82" s="89" t="s">
        <v>17</v>
      </c>
      <c r="C82" s="115">
        <f>C17+C19+C28+C32+C63+C69+C72+C79+C75</f>
        <v>175543120</v>
      </c>
      <c r="D82" s="115">
        <f>D17+D19+D28+D32+D63+D69+D72+D79</f>
        <v>103499003</v>
      </c>
      <c r="E82" s="115">
        <f>E17+E19+E28+E32+E63+E69+E72+E79</f>
        <v>10903176</v>
      </c>
      <c r="F82" s="118">
        <f t="shared" si="2"/>
        <v>1307007</v>
      </c>
      <c r="G82" s="115">
        <f aca="true" t="shared" si="11" ref="G82:L82">G17+G19+G28+G32+G63+G69+G72+G79</f>
        <v>1307007</v>
      </c>
      <c r="H82" s="115">
        <f t="shared" si="11"/>
        <v>295926</v>
      </c>
      <c r="I82" s="115">
        <f t="shared" si="11"/>
        <v>155582</v>
      </c>
      <c r="J82" s="115">
        <f t="shared" si="11"/>
        <v>0</v>
      </c>
      <c r="K82" s="115">
        <f t="shared" si="11"/>
        <v>0</v>
      </c>
      <c r="L82" s="115">
        <f t="shared" si="11"/>
        <v>0</v>
      </c>
      <c r="M82" s="115">
        <f>C82+F82</f>
        <v>176850127</v>
      </c>
    </row>
    <row r="83" spans="1:13" s="26" customFormat="1" ht="14.25" thickBot="1">
      <c r="A83" s="112"/>
      <c r="B83" s="113" t="s">
        <v>18</v>
      </c>
      <c r="C83" s="130">
        <f aca="true" t="shared" si="12" ref="C83:L83">SUM(C84)</f>
        <v>8225539</v>
      </c>
      <c r="D83" s="130">
        <f t="shared" si="12"/>
        <v>0</v>
      </c>
      <c r="E83" s="130">
        <f t="shared" si="12"/>
        <v>0</v>
      </c>
      <c r="F83" s="116">
        <f t="shared" si="2"/>
        <v>0</v>
      </c>
      <c r="G83" s="130">
        <f t="shared" si="12"/>
        <v>0</v>
      </c>
      <c r="H83" s="130">
        <f t="shared" si="12"/>
        <v>0</v>
      </c>
      <c r="I83" s="130">
        <f t="shared" si="12"/>
        <v>0</v>
      </c>
      <c r="J83" s="130">
        <f t="shared" si="12"/>
        <v>0</v>
      </c>
      <c r="K83" s="130">
        <f t="shared" si="12"/>
        <v>0</v>
      </c>
      <c r="L83" s="130">
        <f t="shared" si="12"/>
        <v>0</v>
      </c>
      <c r="M83" s="130">
        <f t="shared" si="1"/>
        <v>8225539</v>
      </c>
    </row>
    <row r="84" spans="1:13" s="7" customFormat="1" ht="15" customHeight="1" thickBot="1">
      <c r="A84" s="88">
        <v>250000</v>
      </c>
      <c r="B84" s="89" t="s">
        <v>16</v>
      </c>
      <c r="C84" s="115">
        <f>C85</f>
        <v>8225539</v>
      </c>
      <c r="D84" s="115"/>
      <c r="E84" s="115"/>
      <c r="F84" s="116">
        <f t="shared" si="2"/>
        <v>0</v>
      </c>
      <c r="G84" s="115"/>
      <c r="H84" s="115"/>
      <c r="I84" s="115"/>
      <c r="J84" s="115"/>
      <c r="K84" s="115"/>
      <c r="L84" s="115"/>
      <c r="M84" s="115">
        <f t="shared" si="1"/>
        <v>8225539</v>
      </c>
    </row>
    <row r="85" spans="1:13" s="7" customFormat="1" ht="28.5" hidden="1" thickBot="1">
      <c r="A85" s="88"/>
      <c r="B85" s="89" t="s">
        <v>19</v>
      </c>
      <c r="C85" s="115">
        <f>SUM(C86)</f>
        <v>8225539</v>
      </c>
      <c r="D85" s="115"/>
      <c r="E85" s="115"/>
      <c r="F85" s="116">
        <f t="shared" si="2"/>
        <v>0</v>
      </c>
      <c r="G85" s="115"/>
      <c r="H85" s="115"/>
      <c r="I85" s="115"/>
      <c r="J85" s="115"/>
      <c r="K85" s="115"/>
      <c r="L85" s="115"/>
      <c r="M85" s="115">
        <f t="shared" si="1"/>
        <v>8225539</v>
      </c>
    </row>
    <row r="86" spans="1:13" s="7" customFormat="1" ht="16.5" customHeight="1" hidden="1" thickBot="1">
      <c r="A86" s="88">
        <v>250000</v>
      </c>
      <c r="B86" s="89" t="s">
        <v>16</v>
      </c>
      <c r="C86" s="115">
        <f>C87</f>
        <v>8225539</v>
      </c>
      <c r="D86" s="115"/>
      <c r="E86" s="115"/>
      <c r="F86" s="116">
        <f t="shared" si="2"/>
        <v>0</v>
      </c>
      <c r="G86" s="115"/>
      <c r="H86" s="115"/>
      <c r="I86" s="115"/>
      <c r="J86" s="115"/>
      <c r="K86" s="115"/>
      <c r="L86" s="115"/>
      <c r="M86" s="115">
        <f t="shared" si="1"/>
        <v>8225539</v>
      </c>
    </row>
    <row r="87" spans="1:13" s="72" customFormat="1" ht="15" customHeight="1" thickBot="1">
      <c r="A87" s="90">
        <v>250380</v>
      </c>
      <c r="B87" s="111" t="s">
        <v>80</v>
      </c>
      <c r="C87" s="117">
        <v>8225539</v>
      </c>
      <c r="D87" s="117"/>
      <c r="E87" s="117"/>
      <c r="F87" s="116">
        <f t="shared" si="2"/>
        <v>0</v>
      </c>
      <c r="G87" s="117"/>
      <c r="H87" s="117"/>
      <c r="I87" s="117"/>
      <c r="J87" s="117"/>
      <c r="K87" s="117">
        <v>0</v>
      </c>
      <c r="L87" s="117"/>
      <c r="M87" s="117">
        <f t="shared" si="1"/>
        <v>8225539</v>
      </c>
    </row>
    <row r="88" spans="1:13" s="7" customFormat="1" ht="16.5" customHeight="1" thickBot="1">
      <c r="A88" s="88"/>
      <c r="B88" s="114" t="s">
        <v>48</v>
      </c>
      <c r="C88" s="131">
        <f>C82+C83</f>
        <v>183768659</v>
      </c>
      <c r="D88" s="131">
        <f aca="true" t="shared" si="13" ref="D88:K88">D82+D83</f>
        <v>103499003</v>
      </c>
      <c r="E88" s="131">
        <f t="shared" si="13"/>
        <v>10903176</v>
      </c>
      <c r="F88" s="131">
        <f t="shared" si="2"/>
        <v>1307007</v>
      </c>
      <c r="G88" s="131">
        <f t="shared" si="13"/>
        <v>1307007</v>
      </c>
      <c r="H88" s="131">
        <f t="shared" si="13"/>
        <v>295926</v>
      </c>
      <c r="I88" s="131">
        <f t="shared" si="13"/>
        <v>155582</v>
      </c>
      <c r="J88" s="131">
        <f t="shared" si="13"/>
        <v>0</v>
      </c>
      <c r="K88" s="131">
        <f t="shared" si="13"/>
        <v>0</v>
      </c>
      <c r="L88" s="131">
        <f>L83+L82</f>
        <v>0</v>
      </c>
      <c r="M88" s="131">
        <f>M83+M82</f>
        <v>185075666</v>
      </c>
    </row>
    <row r="89" spans="1:13" ht="15" hidden="1">
      <c r="A89" s="5"/>
      <c r="B89" s="9"/>
      <c r="C89" s="62">
        <f>дод_1!D57-дод_2!C88</f>
        <v>56000</v>
      </c>
      <c r="D89" s="62">
        <f>дод_3!D92-дод_2!D88</f>
        <v>0</v>
      </c>
      <c r="E89" s="62">
        <f>дод_3!E92-дод_2!E88</f>
        <v>0</v>
      </c>
      <c r="F89" s="62">
        <f>дод_3!F92-дод_2!F88</f>
        <v>0</v>
      </c>
      <c r="G89" s="62">
        <f>дод_3!G92-дод_2!G88</f>
        <v>0</v>
      </c>
      <c r="H89" s="62">
        <f>дод_3!H92-дод_2!H88</f>
        <v>0</v>
      </c>
      <c r="I89" s="62">
        <f>дод_3!I92-дод_2!I88</f>
        <v>0</v>
      </c>
      <c r="J89" s="62">
        <f>дод_3!J92-дод_2!J88</f>
        <v>0</v>
      </c>
      <c r="K89" s="62">
        <f>дод_3!K92-дод_2!K88</f>
        <v>0</v>
      </c>
      <c r="L89" s="62">
        <f>дод_3!L92-дод_2!L88</f>
        <v>0</v>
      </c>
      <c r="M89" s="63">
        <f>дод_1!G57-дод_2!M88</f>
        <v>0</v>
      </c>
    </row>
    <row r="90" spans="1:13" ht="15">
      <c r="A90" s="5"/>
      <c r="B90" s="9"/>
      <c r="C90" s="62"/>
      <c r="D90" s="62"/>
      <c r="E90" s="62"/>
      <c r="F90" s="62"/>
      <c r="G90" s="62"/>
      <c r="H90" s="62"/>
      <c r="I90" s="62"/>
      <c r="J90" s="62"/>
      <c r="K90" s="62"/>
      <c r="L90" s="62"/>
      <c r="M90" s="63"/>
    </row>
    <row r="91" spans="1:13" ht="15">
      <c r="A91" s="5"/>
      <c r="B91" s="9"/>
      <c r="C91" s="62"/>
      <c r="D91" s="62"/>
      <c r="E91" s="62"/>
      <c r="F91" s="62"/>
      <c r="G91" s="62"/>
      <c r="H91" s="62"/>
      <c r="I91" s="62"/>
      <c r="J91" s="62"/>
      <c r="K91" s="62"/>
      <c r="L91" s="62"/>
      <c r="M91" s="63"/>
    </row>
    <row r="92" spans="1:13" ht="15">
      <c r="A92" s="5"/>
      <c r="B92" s="9"/>
      <c r="C92" s="62"/>
      <c r="D92" s="62"/>
      <c r="E92" s="62"/>
      <c r="F92" s="62"/>
      <c r="G92" s="62"/>
      <c r="H92" s="62"/>
      <c r="I92" s="62"/>
      <c r="J92" s="62"/>
      <c r="K92" s="62"/>
      <c r="L92" s="62"/>
      <c r="M92" s="63"/>
    </row>
    <row r="93" spans="1:13" ht="17.25">
      <c r="A93" s="39" t="s">
        <v>69</v>
      </c>
      <c r="C93" s="64"/>
      <c r="D93" s="64"/>
      <c r="E93" s="64"/>
      <c r="F93" s="64"/>
      <c r="G93" s="64"/>
      <c r="H93" s="64"/>
      <c r="I93" s="64"/>
      <c r="J93" s="64"/>
      <c r="K93" s="64"/>
      <c r="M93" s="60"/>
    </row>
    <row r="94" spans="1:7" ht="17.25">
      <c r="A94" s="39" t="s">
        <v>84</v>
      </c>
      <c r="C94" s="39"/>
      <c r="D94" s="39"/>
      <c r="E94" s="39"/>
      <c r="F94" s="39" t="s">
        <v>234</v>
      </c>
      <c r="G94" s="40"/>
    </row>
    <row r="95" spans="1:3" ht="15" hidden="1">
      <c r="A95" s="5"/>
      <c r="B95" s="9"/>
      <c r="C95" s="45" t="e">
        <f>C82-дод_1!#REF!</f>
        <v>#REF!</v>
      </c>
    </row>
    <row r="96" spans="1:2" ht="15">
      <c r="A96" s="11"/>
      <c r="B96" s="6"/>
    </row>
    <row r="98" ht="12">
      <c r="B98" s="35" t="s">
        <v>95</v>
      </c>
    </row>
  </sheetData>
  <sheetProtection/>
  <mergeCells count="23">
    <mergeCell ref="M10:M15"/>
    <mergeCell ref="C10:E10"/>
    <mergeCell ref="F10:L10"/>
    <mergeCell ref="C11:C15"/>
    <mergeCell ref="D11:E13"/>
    <mergeCell ref="F11:F15"/>
    <mergeCell ref="G11:G15"/>
    <mergeCell ref="H14:I14"/>
    <mergeCell ref="H11:I13"/>
    <mergeCell ref="J11:J15"/>
    <mergeCell ref="K14:L14"/>
    <mergeCell ref="A10:A15"/>
    <mergeCell ref="B10:B15"/>
    <mergeCell ref="K11:L13"/>
    <mergeCell ref="D14:D15"/>
    <mergeCell ref="E14:E15"/>
    <mergeCell ref="L2:M2"/>
    <mergeCell ref="L3:M3"/>
    <mergeCell ref="L4:M4"/>
    <mergeCell ref="A7:I7"/>
    <mergeCell ref="I3:K3"/>
    <mergeCell ref="I4:K4"/>
    <mergeCell ref="A6:I6"/>
  </mergeCells>
  <printOptions/>
  <pageMargins left="0.6" right="0.29" top="0.53" bottom="0.4330708661417323" header="0.4330708661417323" footer="0.5118110236220472"/>
  <pageSetup fitToHeight="2" horizontalDpi="600" verticalDpi="600" orientation="landscape" paperSize="9" scale="66" r:id="rId1"/>
  <rowBreaks count="1" manualBreakCount="1">
    <brk id="45" max="138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B1:O61"/>
  <sheetViews>
    <sheetView view="pageBreakPreview" zoomScale="75" zoomScaleNormal="75" zoomScaleSheetLayoutView="75" zoomScalePageLayoutView="0" workbookViewId="0" topLeftCell="B1">
      <pane xSplit="1" ySplit="10" topLeftCell="C11" activePane="bottomRight" state="frozen"/>
      <selection pane="topLeft" activeCell="B1" sqref="B1"/>
      <selection pane="topRight" activeCell="C1" sqref="C1"/>
      <selection pane="bottomLeft" activeCell="B12" sqref="B12"/>
      <selection pane="bottomRight" activeCell="E1" sqref="E1:G3"/>
    </sheetView>
  </sheetViews>
  <sheetFormatPr defaultColWidth="9.00390625" defaultRowHeight="12.75"/>
  <cols>
    <col min="1" max="1" width="1.00390625" style="16" hidden="1" customWidth="1"/>
    <col min="2" max="2" width="13.125" style="16" customWidth="1"/>
    <col min="3" max="3" width="81.125" style="16" customWidth="1"/>
    <col min="4" max="4" width="15.875" style="16" customWidth="1"/>
    <col min="5" max="5" width="14.125" style="16" customWidth="1"/>
    <col min="6" max="6" width="16.00390625" style="16" customWidth="1"/>
    <col min="7" max="7" width="15.50390625" style="16" customWidth="1"/>
    <col min="8" max="16384" width="9.125" style="16" customWidth="1"/>
  </cols>
  <sheetData>
    <row r="1" spans="2:7" ht="15.75" customHeight="1">
      <c r="B1" s="202"/>
      <c r="C1" s="202"/>
      <c r="D1" s="65"/>
      <c r="E1" s="338" t="s">
        <v>104</v>
      </c>
      <c r="F1" s="338"/>
      <c r="G1" s="338"/>
    </row>
    <row r="2" spans="2:8" ht="15.75" customHeight="1">
      <c r="B2" s="202"/>
      <c r="C2" s="202"/>
      <c r="D2" s="65"/>
      <c r="E2" s="338" t="s">
        <v>86</v>
      </c>
      <c r="F2" s="338"/>
      <c r="G2" s="338"/>
      <c r="H2" s="18"/>
    </row>
    <row r="3" spans="2:8" ht="15.75" customHeight="1">
      <c r="B3" s="202"/>
      <c r="C3" s="202"/>
      <c r="D3" s="65"/>
      <c r="E3" s="338" t="s">
        <v>273</v>
      </c>
      <c r="F3" s="338"/>
      <c r="G3" s="338"/>
      <c r="H3" s="18"/>
    </row>
    <row r="4" spans="2:8" ht="15.75" customHeight="1">
      <c r="B4" s="202"/>
      <c r="C4" s="202"/>
      <c r="D4" s="65"/>
      <c r="E4" s="66"/>
      <c r="F4" s="65"/>
      <c r="G4" s="66"/>
      <c r="H4" s="18"/>
    </row>
    <row r="5" spans="2:8" ht="15.75" customHeight="1">
      <c r="B5" s="202"/>
      <c r="C5" s="202"/>
      <c r="D5" s="65"/>
      <c r="E5" s="66"/>
      <c r="F5" s="65"/>
      <c r="G5" s="66"/>
      <c r="H5" s="18"/>
    </row>
    <row r="6" spans="2:7" ht="17.25">
      <c r="B6" s="405" t="s">
        <v>241</v>
      </c>
      <c r="C6" s="405"/>
      <c r="D6" s="405"/>
      <c r="E6" s="405"/>
      <c r="F6" s="405"/>
      <c r="G6" s="405"/>
    </row>
    <row r="7" spans="2:7" ht="15">
      <c r="B7" s="67"/>
      <c r="C7" s="67"/>
      <c r="D7" s="67"/>
      <c r="E7" s="67"/>
      <c r="F7" s="67"/>
      <c r="G7" s="67"/>
    </row>
    <row r="8" spans="2:7" ht="15.75" thickBot="1">
      <c r="B8" s="41"/>
      <c r="C8" s="20"/>
      <c r="D8" s="20"/>
      <c r="E8" s="20"/>
      <c r="F8" s="20"/>
      <c r="G8" s="71" t="s">
        <v>81</v>
      </c>
    </row>
    <row r="9" spans="2:7" s="38" customFormat="1" ht="34.5" customHeight="1">
      <c r="B9" s="406" t="s">
        <v>0</v>
      </c>
      <c r="C9" s="408" t="s">
        <v>55</v>
      </c>
      <c r="D9" s="408" t="s">
        <v>22</v>
      </c>
      <c r="E9" s="410" t="s">
        <v>56</v>
      </c>
      <c r="F9" s="411"/>
      <c r="G9" s="403" t="s">
        <v>3</v>
      </c>
    </row>
    <row r="10" spans="2:7" s="38" customFormat="1" ht="30">
      <c r="B10" s="407"/>
      <c r="C10" s="409"/>
      <c r="D10" s="409"/>
      <c r="E10" s="68" t="s">
        <v>3</v>
      </c>
      <c r="F10" s="69" t="s">
        <v>62</v>
      </c>
      <c r="G10" s="404"/>
    </row>
    <row r="11" spans="2:7" s="38" customFormat="1" ht="15">
      <c r="B11" s="134">
        <v>1</v>
      </c>
      <c r="C11" s="70">
        <v>2</v>
      </c>
      <c r="D11" s="70">
        <v>3</v>
      </c>
      <c r="E11" s="70">
        <v>4</v>
      </c>
      <c r="F11" s="70">
        <v>5</v>
      </c>
      <c r="G11" s="135">
        <v>6</v>
      </c>
    </row>
    <row r="12" spans="2:7" s="215" customFormat="1" ht="15">
      <c r="B12" s="216">
        <v>10000000</v>
      </c>
      <c r="C12" s="216" t="s">
        <v>250</v>
      </c>
      <c r="D12" s="239">
        <f>D13+D20</f>
        <v>48301382</v>
      </c>
      <c r="E12" s="239"/>
      <c r="F12" s="70"/>
      <c r="G12" s="247">
        <f>D12+E12</f>
        <v>48301382</v>
      </c>
    </row>
    <row r="13" spans="2:7" s="38" customFormat="1" ht="15">
      <c r="B13" s="217">
        <v>11000000</v>
      </c>
      <c r="C13" s="219" t="s">
        <v>98</v>
      </c>
      <c r="D13" s="239">
        <f>D14</f>
        <v>48293382</v>
      </c>
      <c r="E13" s="239"/>
      <c r="F13" s="70"/>
      <c r="G13" s="247">
        <f aca="true" t="shared" si="0" ref="G13:G41">D13+E13</f>
        <v>48293382</v>
      </c>
    </row>
    <row r="14" spans="2:7" s="38" customFormat="1" ht="15">
      <c r="B14" s="217">
        <v>11010000</v>
      </c>
      <c r="C14" s="219" t="s">
        <v>251</v>
      </c>
      <c r="D14" s="239">
        <f>SUM(D15:D19)</f>
        <v>48293382</v>
      </c>
      <c r="E14" s="239"/>
      <c r="F14" s="70"/>
      <c r="G14" s="247">
        <f t="shared" si="0"/>
        <v>48293382</v>
      </c>
    </row>
    <row r="15" spans="2:7" s="38" customFormat="1" ht="24" customHeight="1">
      <c r="B15" s="217">
        <v>11010100</v>
      </c>
      <c r="C15" s="218" t="s">
        <v>99</v>
      </c>
      <c r="D15" s="240">
        <v>42250773</v>
      </c>
      <c r="E15" s="239"/>
      <c r="F15" s="70"/>
      <c r="G15" s="247">
        <f t="shared" si="0"/>
        <v>42250773</v>
      </c>
    </row>
    <row r="16" spans="2:7" s="38" customFormat="1" ht="39">
      <c r="B16" s="217">
        <v>11010200</v>
      </c>
      <c r="C16" s="218" t="s">
        <v>100</v>
      </c>
      <c r="D16" s="240">
        <v>2135300</v>
      </c>
      <c r="E16" s="239"/>
      <c r="F16" s="70"/>
      <c r="G16" s="247">
        <f t="shared" si="0"/>
        <v>2135300</v>
      </c>
    </row>
    <row r="17" spans="2:7" s="38" customFormat="1" ht="25.5">
      <c r="B17" s="217">
        <v>11010400</v>
      </c>
      <c r="C17" s="218" t="s">
        <v>101</v>
      </c>
      <c r="D17" s="240">
        <v>3133500</v>
      </c>
      <c r="E17" s="240"/>
      <c r="F17" s="70"/>
      <c r="G17" s="247">
        <f t="shared" si="0"/>
        <v>3133500</v>
      </c>
    </row>
    <row r="18" spans="2:7" s="38" customFormat="1" ht="25.5">
      <c r="B18" s="217">
        <v>11010500</v>
      </c>
      <c r="C18" s="218" t="s">
        <v>102</v>
      </c>
      <c r="D18" s="240">
        <v>446109</v>
      </c>
      <c r="E18" s="239"/>
      <c r="F18" s="70"/>
      <c r="G18" s="247">
        <f t="shared" si="0"/>
        <v>446109</v>
      </c>
    </row>
    <row r="19" spans="2:7" s="38" customFormat="1" ht="28.5" customHeight="1">
      <c r="B19" s="217">
        <v>11010900</v>
      </c>
      <c r="C19" s="218" t="s">
        <v>252</v>
      </c>
      <c r="D19" s="240">
        <v>327700</v>
      </c>
      <c r="E19" s="239"/>
      <c r="F19" s="70"/>
      <c r="G19" s="247">
        <f t="shared" si="0"/>
        <v>327700</v>
      </c>
    </row>
    <row r="20" spans="2:7" s="38" customFormat="1" ht="15">
      <c r="B20" s="217">
        <v>11020000</v>
      </c>
      <c r="C20" s="219" t="s">
        <v>253</v>
      </c>
      <c r="D20" s="239">
        <f>D21</f>
        <v>8000</v>
      </c>
      <c r="E20" s="239"/>
      <c r="F20" s="70"/>
      <c r="G20" s="247">
        <f t="shared" si="0"/>
        <v>8000</v>
      </c>
    </row>
    <row r="21" spans="2:7" s="38" customFormat="1" ht="15" customHeight="1">
      <c r="B21" s="217">
        <v>11020200</v>
      </c>
      <c r="C21" s="219" t="s">
        <v>254</v>
      </c>
      <c r="D21" s="240">
        <v>8000</v>
      </c>
      <c r="E21" s="239"/>
      <c r="F21" s="70"/>
      <c r="G21" s="247">
        <f t="shared" si="0"/>
        <v>8000</v>
      </c>
    </row>
    <row r="22" spans="2:7" s="215" customFormat="1" ht="16.5" customHeight="1">
      <c r="B22" s="221">
        <v>20000000</v>
      </c>
      <c r="C22" s="221" t="s">
        <v>255</v>
      </c>
      <c r="D22" s="239">
        <f>D23+D26+D30+D33</f>
        <v>159900</v>
      </c>
      <c r="E22" s="239">
        <f>E23+E26+E30+E33</f>
        <v>1251007</v>
      </c>
      <c r="F22" s="223">
        <f>F23+F26+F30+F33</f>
        <v>0</v>
      </c>
      <c r="G22" s="247">
        <f t="shared" si="0"/>
        <v>1410907</v>
      </c>
    </row>
    <row r="23" spans="2:7" s="215" customFormat="1" ht="16.5" customHeight="1">
      <c r="B23" s="221">
        <v>21000000</v>
      </c>
      <c r="C23" s="220" t="s">
        <v>249</v>
      </c>
      <c r="D23" s="239">
        <f>D24</f>
        <v>22500</v>
      </c>
      <c r="E23" s="239"/>
      <c r="F23" s="70"/>
      <c r="G23" s="247">
        <f t="shared" si="0"/>
        <v>22500</v>
      </c>
    </row>
    <row r="24" spans="2:7" s="38" customFormat="1" ht="40.5" customHeight="1">
      <c r="B24" s="222">
        <v>21010000</v>
      </c>
      <c r="C24" s="218" t="s">
        <v>256</v>
      </c>
      <c r="D24" s="240">
        <f>D25</f>
        <v>22500</v>
      </c>
      <c r="E24" s="240"/>
      <c r="F24" s="70"/>
      <c r="G24" s="247">
        <f t="shared" si="0"/>
        <v>22500</v>
      </c>
    </row>
    <row r="25" spans="2:7" s="38" customFormat="1" ht="25.5" customHeight="1">
      <c r="B25" s="222">
        <v>21010300</v>
      </c>
      <c r="C25" s="218" t="s">
        <v>257</v>
      </c>
      <c r="D25" s="240">
        <v>22500</v>
      </c>
      <c r="E25" s="240"/>
      <c r="F25" s="70"/>
      <c r="G25" s="247">
        <f t="shared" si="0"/>
        <v>22500</v>
      </c>
    </row>
    <row r="26" spans="2:7" s="215" customFormat="1" ht="14.25" customHeight="1">
      <c r="B26" s="221">
        <v>22000000</v>
      </c>
      <c r="C26" s="224" t="s">
        <v>258</v>
      </c>
      <c r="D26" s="239">
        <f>D27</f>
        <v>108000</v>
      </c>
      <c r="E26" s="241"/>
      <c r="F26" s="70"/>
      <c r="G26" s="247">
        <f t="shared" si="0"/>
        <v>108000</v>
      </c>
    </row>
    <row r="27" spans="2:7" s="38" customFormat="1" ht="12.75" customHeight="1">
      <c r="B27" s="222">
        <v>22010000</v>
      </c>
      <c r="C27" s="218" t="s">
        <v>259</v>
      </c>
      <c r="D27" s="240">
        <f>SUM(D28:D29)</f>
        <v>108000</v>
      </c>
      <c r="E27" s="241"/>
      <c r="F27" s="70"/>
      <c r="G27" s="247">
        <f t="shared" si="0"/>
        <v>108000</v>
      </c>
    </row>
    <row r="28" spans="2:7" s="38" customFormat="1" ht="24" customHeight="1">
      <c r="B28" s="222">
        <v>22010300</v>
      </c>
      <c r="C28" s="218" t="s">
        <v>260</v>
      </c>
      <c r="D28" s="240">
        <v>25000</v>
      </c>
      <c r="E28" s="241"/>
      <c r="F28" s="70"/>
      <c r="G28" s="247">
        <f t="shared" si="0"/>
        <v>25000</v>
      </c>
    </row>
    <row r="29" spans="2:7" s="38" customFormat="1" ht="15.75" customHeight="1">
      <c r="B29" s="222">
        <v>22012600</v>
      </c>
      <c r="C29" s="218" t="s">
        <v>261</v>
      </c>
      <c r="D29" s="240">
        <v>83000</v>
      </c>
      <c r="E29" s="241"/>
      <c r="F29" s="70"/>
      <c r="G29" s="247">
        <f t="shared" si="0"/>
        <v>83000</v>
      </c>
    </row>
    <row r="30" spans="2:7" s="38" customFormat="1" ht="14.25" customHeight="1">
      <c r="B30" s="221">
        <v>24000000</v>
      </c>
      <c r="C30" s="224" t="s">
        <v>262</v>
      </c>
      <c r="D30" s="239">
        <f>D31</f>
        <v>29400</v>
      </c>
      <c r="E30" s="241"/>
      <c r="F30" s="70"/>
      <c r="G30" s="247">
        <f t="shared" si="0"/>
        <v>29400</v>
      </c>
    </row>
    <row r="31" spans="2:7" s="38" customFormat="1" ht="16.5" customHeight="1">
      <c r="B31" s="222">
        <v>24060000</v>
      </c>
      <c r="C31" s="219" t="s">
        <v>263</v>
      </c>
      <c r="D31" s="240">
        <v>29400</v>
      </c>
      <c r="E31" s="241"/>
      <c r="F31" s="70"/>
      <c r="G31" s="247">
        <f t="shared" si="0"/>
        <v>29400</v>
      </c>
    </row>
    <row r="32" spans="2:7" s="38" customFormat="1" ht="15" customHeight="1">
      <c r="B32" s="222">
        <v>24060300</v>
      </c>
      <c r="C32" s="219" t="s">
        <v>263</v>
      </c>
      <c r="D32" s="240">
        <v>29400</v>
      </c>
      <c r="E32" s="241"/>
      <c r="F32" s="70"/>
      <c r="G32" s="247">
        <f t="shared" si="0"/>
        <v>29400</v>
      </c>
    </row>
    <row r="33" spans="2:7" s="215" customFormat="1" ht="13.5" customHeight="1">
      <c r="B33" s="221">
        <v>25000000</v>
      </c>
      <c r="C33" s="220" t="s">
        <v>264</v>
      </c>
      <c r="D33" s="241"/>
      <c r="E33" s="239">
        <f>E34+E39</f>
        <v>1251007</v>
      </c>
      <c r="F33" s="70"/>
      <c r="G33" s="247">
        <f t="shared" si="0"/>
        <v>1251007</v>
      </c>
    </row>
    <row r="34" spans="2:7" s="215" customFormat="1" ht="13.5" customHeight="1">
      <c r="B34" s="221">
        <v>25010000</v>
      </c>
      <c r="C34" s="220" t="s">
        <v>265</v>
      </c>
      <c r="D34" s="239">
        <f>SUM(D35:D38)</f>
        <v>0</v>
      </c>
      <c r="E34" s="239">
        <f>SUM(E35:E38)</f>
        <v>1251007</v>
      </c>
      <c r="F34" s="70"/>
      <c r="G34" s="247">
        <f t="shared" si="0"/>
        <v>1251007</v>
      </c>
    </row>
    <row r="35" spans="2:7" s="38" customFormat="1" ht="15" customHeight="1">
      <c r="B35" s="222">
        <v>25010100</v>
      </c>
      <c r="C35" s="219" t="s">
        <v>266</v>
      </c>
      <c r="D35" s="239"/>
      <c r="E35" s="240">
        <v>1089357</v>
      </c>
      <c r="F35" s="70"/>
      <c r="G35" s="247">
        <f t="shared" si="0"/>
        <v>1089357</v>
      </c>
    </row>
    <row r="36" spans="2:7" s="38" customFormat="1" ht="16.5" customHeight="1">
      <c r="B36" s="222">
        <v>25010200</v>
      </c>
      <c r="C36" s="219" t="s">
        <v>267</v>
      </c>
      <c r="D36" s="239"/>
      <c r="E36" s="240">
        <v>56550</v>
      </c>
      <c r="F36" s="70"/>
      <c r="G36" s="247">
        <f t="shared" si="0"/>
        <v>56550</v>
      </c>
    </row>
    <row r="37" spans="2:7" s="38" customFormat="1" ht="16.5" customHeight="1">
      <c r="B37" s="222">
        <v>25010300</v>
      </c>
      <c r="C37" s="219" t="s">
        <v>268</v>
      </c>
      <c r="D37" s="239"/>
      <c r="E37" s="240">
        <v>95100</v>
      </c>
      <c r="F37" s="70"/>
      <c r="G37" s="247">
        <f t="shared" si="0"/>
        <v>95100</v>
      </c>
    </row>
    <row r="38" spans="2:7" s="38" customFormat="1" ht="16.5" customHeight="1">
      <c r="B38" s="222">
        <v>25010400</v>
      </c>
      <c r="C38" s="219" t="s">
        <v>269</v>
      </c>
      <c r="D38" s="239"/>
      <c r="E38" s="240">
        <v>10000</v>
      </c>
      <c r="F38" s="70"/>
      <c r="G38" s="247">
        <f t="shared" si="0"/>
        <v>10000</v>
      </c>
    </row>
    <row r="39" spans="2:7" s="215" customFormat="1" ht="15" hidden="1">
      <c r="B39" s="221">
        <v>25020000</v>
      </c>
      <c r="C39" s="220" t="s">
        <v>270</v>
      </c>
      <c r="D39" s="239">
        <f>SUM(D40:D41)</f>
        <v>0</v>
      </c>
      <c r="E39" s="240"/>
      <c r="F39" s="70"/>
      <c r="G39" s="247">
        <f t="shared" si="0"/>
        <v>0</v>
      </c>
    </row>
    <row r="40" spans="2:7" s="38" customFormat="1" ht="15" hidden="1">
      <c r="B40" s="222">
        <v>25020100</v>
      </c>
      <c r="C40" s="219" t="s">
        <v>271</v>
      </c>
      <c r="D40" s="239"/>
      <c r="E40" s="241"/>
      <c r="F40" s="70"/>
      <c r="G40" s="247">
        <f t="shared" si="0"/>
        <v>0</v>
      </c>
    </row>
    <row r="41" spans="2:7" s="38" customFormat="1" ht="39.75" customHeight="1" hidden="1">
      <c r="B41" s="222">
        <v>25020200</v>
      </c>
      <c r="C41" s="218" t="s">
        <v>272</v>
      </c>
      <c r="D41" s="239"/>
      <c r="E41" s="241"/>
      <c r="F41" s="70"/>
      <c r="G41" s="247">
        <f t="shared" si="0"/>
        <v>0</v>
      </c>
    </row>
    <row r="42" spans="2:7" s="38" customFormat="1" ht="21" customHeight="1">
      <c r="B42" s="138"/>
      <c r="C42" s="51" t="s">
        <v>57</v>
      </c>
      <c r="D42" s="239">
        <f>D22+D12</f>
        <v>48461282</v>
      </c>
      <c r="E42" s="239">
        <f>E22+E12</f>
        <v>1251007</v>
      </c>
      <c r="F42" s="52">
        <f>F22+F12</f>
        <v>0</v>
      </c>
      <c r="G42" s="239">
        <f>G22+G12</f>
        <v>49712289</v>
      </c>
    </row>
    <row r="43" spans="2:7" s="38" customFormat="1" ht="15" customHeight="1">
      <c r="B43" s="136">
        <v>40000000</v>
      </c>
      <c r="C43" s="51" t="s">
        <v>58</v>
      </c>
      <c r="D43" s="239">
        <f>D44</f>
        <v>135363377</v>
      </c>
      <c r="E43" s="239">
        <f>E48</f>
        <v>0</v>
      </c>
      <c r="F43" s="52">
        <f>F48</f>
        <v>0</v>
      </c>
      <c r="G43" s="247">
        <f>D43+E43</f>
        <v>135363377</v>
      </c>
    </row>
    <row r="44" spans="2:7" s="38" customFormat="1" ht="15" customHeight="1">
      <c r="B44" s="140">
        <v>41000000</v>
      </c>
      <c r="C44" s="69" t="s">
        <v>131</v>
      </c>
      <c r="D44" s="239">
        <f>D45+D48</f>
        <v>135363377</v>
      </c>
      <c r="E44" s="239"/>
      <c r="F44" s="52"/>
      <c r="G44" s="247">
        <f>D44+E44</f>
        <v>135363377</v>
      </c>
    </row>
    <row r="45" spans="2:7" s="38" customFormat="1" ht="15" customHeight="1">
      <c r="B45" s="214">
        <v>41020000</v>
      </c>
      <c r="C45" s="69" t="s">
        <v>132</v>
      </c>
      <c r="D45" s="239">
        <f>D46+D47</f>
        <v>15412600</v>
      </c>
      <c r="E45" s="239"/>
      <c r="F45" s="52"/>
      <c r="G45" s="247">
        <f>D45+E45</f>
        <v>15412600</v>
      </c>
    </row>
    <row r="46" spans="2:7" s="38" customFormat="1" ht="15" customHeight="1">
      <c r="B46" s="137">
        <v>41020100</v>
      </c>
      <c r="C46" s="53" t="s">
        <v>111</v>
      </c>
      <c r="D46" s="242">
        <v>3602500</v>
      </c>
      <c r="E46" s="239"/>
      <c r="F46" s="52"/>
      <c r="G46" s="248">
        <f>D46+E46</f>
        <v>3602500</v>
      </c>
    </row>
    <row r="47" spans="2:7" s="38" customFormat="1" ht="46.5" customHeight="1">
      <c r="B47" s="137"/>
      <c r="C47" s="53" t="s">
        <v>242</v>
      </c>
      <c r="D47" s="242">
        <v>11810100</v>
      </c>
      <c r="E47" s="239"/>
      <c r="F47" s="52"/>
      <c r="G47" s="248">
        <f>D47+E47</f>
        <v>11810100</v>
      </c>
    </row>
    <row r="48" spans="2:7" s="38" customFormat="1" ht="15" customHeight="1">
      <c r="B48" s="136">
        <v>41030000</v>
      </c>
      <c r="C48" s="51" t="s">
        <v>117</v>
      </c>
      <c r="D48" s="239">
        <f>SUM(D49:D56)</f>
        <v>119950777</v>
      </c>
      <c r="E48" s="239">
        <f>SUM(E53:E54)</f>
        <v>0</v>
      </c>
      <c r="F48" s="52">
        <f>SUM(F53:F54)</f>
        <v>0</v>
      </c>
      <c r="G48" s="247">
        <f>SUM(G49:G54)</f>
        <v>119342977</v>
      </c>
    </row>
    <row r="49" spans="2:7" s="38" customFormat="1" ht="66" customHeight="1">
      <c r="B49" s="138">
        <v>41030600</v>
      </c>
      <c r="C49" s="53" t="s">
        <v>130</v>
      </c>
      <c r="D49" s="240">
        <v>42732663</v>
      </c>
      <c r="E49" s="242"/>
      <c r="F49" s="54"/>
      <c r="G49" s="248">
        <f aca="true" t="shared" si="1" ref="G49:G56">D49+E49</f>
        <v>42732663</v>
      </c>
    </row>
    <row r="50" spans="2:7" s="38" customFormat="1" ht="66.75" customHeight="1">
      <c r="B50" s="138">
        <v>41030800</v>
      </c>
      <c r="C50" s="53" t="s">
        <v>136</v>
      </c>
      <c r="D50" s="240">
        <v>7742155</v>
      </c>
      <c r="E50" s="242"/>
      <c r="F50" s="54"/>
      <c r="G50" s="248">
        <f t="shared" si="1"/>
        <v>7742155</v>
      </c>
    </row>
    <row r="51" spans="2:7" s="38" customFormat="1" ht="60.75" customHeight="1" hidden="1">
      <c r="B51" s="138">
        <v>41030900</v>
      </c>
      <c r="C51" s="53" t="s">
        <v>137</v>
      </c>
      <c r="D51" s="240"/>
      <c r="E51" s="242"/>
      <c r="F51" s="54"/>
      <c r="G51" s="248">
        <f t="shared" si="1"/>
        <v>0</v>
      </c>
    </row>
    <row r="52" spans="2:7" s="38" customFormat="1" ht="51.75" customHeight="1">
      <c r="B52" s="138">
        <v>41031000</v>
      </c>
      <c r="C52" s="53" t="s">
        <v>133</v>
      </c>
      <c r="D52" s="240">
        <v>187459</v>
      </c>
      <c r="E52" s="242"/>
      <c r="F52" s="54"/>
      <c r="G52" s="248">
        <f t="shared" si="1"/>
        <v>187459</v>
      </c>
    </row>
    <row r="53" spans="2:7" s="38" customFormat="1" ht="21" customHeight="1">
      <c r="B53" s="141">
        <v>41033900</v>
      </c>
      <c r="C53" s="56" t="s">
        <v>109</v>
      </c>
      <c r="D53" s="243">
        <v>35566500</v>
      </c>
      <c r="E53" s="244"/>
      <c r="F53" s="55"/>
      <c r="G53" s="139">
        <f t="shared" si="1"/>
        <v>35566500</v>
      </c>
    </row>
    <row r="54" spans="2:7" s="46" customFormat="1" ht="26.25" customHeight="1">
      <c r="B54" s="141">
        <v>41034200</v>
      </c>
      <c r="C54" s="56" t="s">
        <v>110</v>
      </c>
      <c r="D54" s="243">
        <v>33114200</v>
      </c>
      <c r="E54" s="244"/>
      <c r="F54" s="55"/>
      <c r="G54" s="139">
        <f t="shared" si="1"/>
        <v>33114200</v>
      </c>
    </row>
    <row r="55" spans="2:7" s="38" customFormat="1" ht="61.5">
      <c r="B55" s="140">
        <v>41035800</v>
      </c>
      <c r="C55" s="53" t="s">
        <v>135</v>
      </c>
      <c r="D55" s="243">
        <v>607800</v>
      </c>
      <c r="E55" s="245"/>
      <c r="F55" s="57"/>
      <c r="G55" s="248">
        <f t="shared" si="1"/>
        <v>607800</v>
      </c>
    </row>
    <row r="56" spans="2:7" s="38" customFormat="1" ht="15">
      <c r="B56" s="140">
        <v>41035000</v>
      </c>
      <c r="C56" s="53" t="s">
        <v>134</v>
      </c>
      <c r="D56" s="243"/>
      <c r="E56" s="245"/>
      <c r="F56" s="57"/>
      <c r="G56" s="248">
        <f t="shared" si="1"/>
        <v>0</v>
      </c>
    </row>
    <row r="57" spans="2:7" ht="15.75" thickBot="1">
      <c r="B57" s="142"/>
      <c r="C57" s="143" t="s">
        <v>59</v>
      </c>
      <c r="D57" s="246">
        <f>D42+D43</f>
        <v>183824659</v>
      </c>
      <c r="E57" s="246">
        <f>E22+E12</f>
        <v>1251007</v>
      </c>
      <c r="F57" s="144">
        <f>F42+F43</f>
        <v>0</v>
      </c>
      <c r="G57" s="249">
        <f>G42+G43</f>
        <v>185075666</v>
      </c>
    </row>
    <row r="58" spans="4:15" ht="15">
      <c r="D58" s="49"/>
      <c r="E58" s="49"/>
      <c r="G58" s="49"/>
      <c r="H58" s="19"/>
      <c r="I58" s="17"/>
      <c r="J58" s="17"/>
      <c r="K58" s="17"/>
      <c r="L58" s="17"/>
      <c r="M58" s="17"/>
      <c r="N58" s="17"/>
      <c r="O58" s="17"/>
    </row>
    <row r="59" spans="3:15" ht="17.25">
      <c r="C59" s="31"/>
      <c r="D59" s="80"/>
      <c r="E59" s="50"/>
      <c r="F59" s="50"/>
      <c r="G59" s="50"/>
      <c r="H59" s="19"/>
      <c r="I59" s="17"/>
      <c r="J59" s="17"/>
      <c r="K59" s="17"/>
      <c r="M59" s="17"/>
      <c r="N59" s="17"/>
      <c r="O59" s="17"/>
    </row>
    <row r="60" spans="2:15" ht="17.25">
      <c r="B60" s="39" t="s">
        <v>82</v>
      </c>
      <c r="C60" s="31"/>
      <c r="D60" s="80"/>
      <c r="E60" s="80"/>
      <c r="F60" s="50"/>
      <c r="G60" s="50"/>
      <c r="H60" s="19"/>
      <c r="I60" s="17"/>
      <c r="J60" s="17"/>
      <c r="K60" s="17"/>
      <c r="M60" s="17"/>
      <c r="N60" s="17"/>
      <c r="O60" s="17"/>
    </row>
    <row r="61" spans="2:8" ht="17.25">
      <c r="B61" s="39" t="s">
        <v>83</v>
      </c>
      <c r="C61" s="31"/>
      <c r="D61" s="39"/>
      <c r="E61" s="39" t="s">
        <v>234</v>
      </c>
      <c r="F61" s="39"/>
      <c r="H61" s="20"/>
    </row>
  </sheetData>
  <sheetProtection/>
  <mergeCells count="9">
    <mergeCell ref="E1:G1"/>
    <mergeCell ref="E2:G2"/>
    <mergeCell ref="E3:G3"/>
    <mergeCell ref="G9:G10"/>
    <mergeCell ref="B6:G6"/>
    <mergeCell ref="B9:B10"/>
    <mergeCell ref="C9:C10"/>
    <mergeCell ref="D9:D10"/>
    <mergeCell ref="E9:F9"/>
  </mergeCells>
  <printOptions/>
  <pageMargins left="0.63" right="0.37" top="0.4" bottom="0.55" header="0.27" footer="0.5"/>
  <pageSetup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Луда</dc:creator>
  <cp:keywords/>
  <dc:description/>
  <cp:lastModifiedBy>pk2</cp:lastModifiedBy>
  <cp:lastPrinted>2016-11-28T06:23:01Z</cp:lastPrinted>
  <dcterms:created xsi:type="dcterms:W3CDTF">2007-10-26T08:11:35Z</dcterms:created>
  <dcterms:modified xsi:type="dcterms:W3CDTF">2016-11-28T06:23:24Z</dcterms:modified>
  <cp:category/>
  <cp:version/>
  <cp:contentType/>
  <cp:contentStatus/>
</cp:coreProperties>
</file>